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8" i="1"/>
  <c r="E63"/>
  <c r="E43"/>
  <c r="D43"/>
  <c r="C63" l="1"/>
  <c r="B63"/>
  <c r="C55"/>
  <c r="C43"/>
  <c r="B43"/>
  <c r="F52"/>
  <c r="E38"/>
  <c r="D52"/>
  <c r="C60" l="1"/>
  <c r="C58"/>
  <c r="C50"/>
  <c r="C48"/>
  <c r="C46"/>
  <c r="C53"/>
  <c r="C39"/>
  <c r="C40" s="1"/>
  <c r="B39"/>
  <c r="C36"/>
  <c r="C33"/>
  <c r="C31"/>
  <c r="C29"/>
  <c r="C27"/>
  <c r="C25"/>
  <c r="C22"/>
  <c r="B22"/>
  <c r="C19"/>
  <c r="C17"/>
  <c r="C15"/>
  <c r="C13"/>
  <c r="C11"/>
  <c r="C9"/>
  <c r="C7"/>
  <c r="E52"/>
  <c r="H33"/>
  <c r="G33"/>
  <c r="E58"/>
  <c r="D58"/>
  <c r="E60"/>
  <c r="H53"/>
  <c r="H50"/>
  <c r="H48"/>
  <c r="H46"/>
  <c r="H44"/>
  <c r="H39"/>
  <c r="H36"/>
  <c r="H31"/>
  <c r="H29"/>
  <c r="H27"/>
  <c r="H25"/>
  <c r="H22"/>
  <c r="H19"/>
  <c r="H17"/>
  <c r="H15"/>
  <c r="H13"/>
  <c r="H11"/>
  <c r="H9"/>
  <c r="H7"/>
  <c r="C23" l="1"/>
  <c r="C41"/>
  <c r="B41"/>
  <c r="C44"/>
  <c r="B53"/>
  <c r="H41"/>
  <c r="H61" s="1"/>
  <c r="H63" s="1"/>
  <c r="F50"/>
  <c r="F48"/>
  <c r="F46"/>
  <c r="F36"/>
  <c r="F33"/>
  <c r="F31"/>
  <c r="F29"/>
  <c r="F27"/>
  <c r="F25"/>
  <c r="F19"/>
  <c r="F17"/>
  <c r="F15"/>
  <c r="F13"/>
  <c r="F11"/>
  <c r="F9"/>
  <c r="F7"/>
  <c r="E50"/>
  <c r="E48"/>
  <c r="E46"/>
  <c r="E36"/>
  <c r="E33"/>
  <c r="E31"/>
  <c r="E29"/>
  <c r="E27"/>
  <c r="E25"/>
  <c r="E19"/>
  <c r="E17"/>
  <c r="E15"/>
  <c r="E13"/>
  <c r="E11"/>
  <c r="E9"/>
  <c r="E7"/>
  <c r="E53"/>
  <c r="E39"/>
  <c r="E22"/>
  <c r="B61" l="1"/>
  <c r="C54"/>
  <c r="C61"/>
  <c r="C42"/>
  <c r="F44"/>
  <c r="E41"/>
  <c r="C62" l="1"/>
  <c r="E61"/>
  <c r="C64" l="1"/>
  <c r="D33"/>
  <c r="D60"/>
  <c r="G50"/>
  <c r="G48"/>
  <c r="G46"/>
  <c r="G44"/>
  <c r="G36"/>
  <c r="G31"/>
  <c r="G29"/>
  <c r="G27"/>
  <c r="G25"/>
  <c r="G19"/>
  <c r="G17"/>
  <c r="G15"/>
  <c r="G13"/>
  <c r="G11"/>
  <c r="G9"/>
  <c r="G7"/>
  <c r="E44"/>
  <c r="G39"/>
  <c r="H40" s="1"/>
  <c r="F39"/>
  <c r="F40" s="1"/>
  <c r="D39"/>
  <c r="E40" s="1"/>
  <c r="G40" l="1"/>
  <c r="G53"/>
  <c r="G22"/>
  <c r="H23" s="1"/>
  <c r="H54" l="1"/>
  <c r="G41"/>
  <c r="G61" l="1"/>
  <c r="G63" s="1"/>
  <c r="H42"/>
  <c r="D11"/>
  <c r="F22"/>
  <c r="F23" s="1"/>
  <c r="D22"/>
  <c r="F53"/>
  <c r="D53"/>
  <c r="D50"/>
  <c r="D46"/>
  <c r="H64" l="1"/>
  <c r="H62"/>
  <c r="F54"/>
  <c r="E54"/>
  <c r="D41"/>
  <c r="E42" s="1"/>
  <c r="E23"/>
  <c r="F41"/>
  <c r="G23"/>
  <c r="G54"/>
  <c r="D44"/>
  <c r="D36"/>
  <c r="D31"/>
  <c r="D29"/>
  <c r="D27"/>
  <c r="D25"/>
  <c r="D19"/>
  <c r="D17"/>
  <c r="D15"/>
  <c r="D13"/>
  <c r="D9"/>
  <c r="D7"/>
  <c r="G42" l="1"/>
  <c r="F42"/>
  <c r="F61"/>
  <c r="F63" s="1"/>
  <c r="D40"/>
  <c r="D48"/>
  <c r="D23"/>
  <c r="D54"/>
  <c r="F62" l="1"/>
  <c r="G62"/>
  <c r="D42"/>
  <c r="D61"/>
  <c r="D63" s="1"/>
  <c r="E64" l="1"/>
  <c r="E62"/>
  <c r="G64"/>
  <c r="F64"/>
  <c r="D62"/>
  <c r="D64" l="1"/>
</calcChain>
</file>

<file path=xl/sharedStrings.xml><?xml version="1.0" encoding="utf-8"?>
<sst xmlns="http://schemas.openxmlformats.org/spreadsheetml/2006/main" count="81" uniqueCount="45">
  <si>
    <t>(тыс. руб.)</t>
  </si>
  <si>
    <t>Налог на прибыль</t>
  </si>
  <si>
    <t>темп роста</t>
  </si>
  <si>
    <t>Налог на доходы физических лиц</t>
  </si>
  <si>
    <t>Налоги на совокупный доход</t>
  </si>
  <si>
    <t>Налог на имущество физических лиц</t>
  </si>
  <si>
    <t>Земельный налог</t>
  </si>
  <si>
    <t>Государственная пошлина</t>
  </si>
  <si>
    <t>Итого налоговых доходов</t>
  </si>
  <si>
    <t>Доходы от использования имущества</t>
  </si>
  <si>
    <t>Платежи при пользовании природными ресурсами</t>
  </si>
  <si>
    <t>Доходы от продажи активов</t>
  </si>
  <si>
    <t>Штрафы, санкции, возмещение ущерба</t>
  </si>
  <si>
    <t>Прочие неналоговые доходы</t>
  </si>
  <si>
    <t>Итого неналоговых доходов</t>
  </si>
  <si>
    <t>Итого доходов с территории ЗАТО</t>
  </si>
  <si>
    <t>Дотации</t>
  </si>
  <si>
    <t>ВСЕГО ДОХОДОВ</t>
  </si>
  <si>
    <t>В.Г. Лифанов</t>
  </si>
  <si>
    <t>Итого  межбюджетных трансфертов</t>
  </si>
  <si>
    <t>Субсидии</t>
  </si>
  <si>
    <t>Субвенции</t>
  </si>
  <si>
    <t>Иные межбюджетные трансферты</t>
  </si>
  <si>
    <t>Налоги на товары, реализуемые на территории РФ</t>
  </si>
  <si>
    <t>Приложение 1</t>
  </si>
  <si>
    <t>Возврат остатков субсидий, субвенций прошлых лет</t>
  </si>
  <si>
    <t>в т. ч. из Федерального бюджета</t>
  </si>
  <si>
    <t>Административные платежи и сборы</t>
  </si>
  <si>
    <t xml:space="preserve"> (**)  проектные показатели предстоящего трехлетия</t>
  </si>
  <si>
    <t>Расчеты по отмененным налогам, сборам</t>
  </si>
  <si>
    <t>Доходы от возврата остатков субсидий, субвенций</t>
  </si>
  <si>
    <t>Наименование доходов</t>
  </si>
  <si>
    <t>Доходы от платных услуг и компенсац. затрат гос-ва</t>
  </si>
  <si>
    <t xml:space="preserve">2019 г. </t>
  </si>
  <si>
    <t>2023 г.  (**)</t>
  </si>
  <si>
    <t xml:space="preserve">2020 г. </t>
  </si>
  <si>
    <t>2024 г.  (**)</t>
  </si>
  <si>
    <t>Динамика  доходов бюджета ЗАТО Железногорск в 2019-2025 годах</t>
  </si>
  <si>
    <t xml:space="preserve">2021 г. </t>
  </si>
  <si>
    <t>2022 г.  (*)</t>
  </si>
  <si>
    <t>2025 г.  (**)</t>
  </si>
  <si>
    <t>Безвозмездные поступления от организ. и прочие</t>
  </si>
  <si>
    <t xml:space="preserve">                       (*)   текущие утвержденные показатели действующего года</t>
  </si>
  <si>
    <t xml:space="preserve">       Председатель Счетной палаты ЗАТО Железногорск</t>
  </si>
  <si>
    <t>в т. ч. без возмещ. затрат теплоснабж. организ.</t>
  </si>
</sst>
</file>

<file path=xl/styles.xml><?xml version="1.0" encoding="utf-8"?>
<styleSheet xmlns="http://schemas.openxmlformats.org/spreadsheetml/2006/main">
  <numFmts count="5">
    <numFmt numFmtId="164" formatCode="#,##0.0_р_.;\-#,##0.0_р_."/>
    <numFmt numFmtId="165" formatCode="0.0%"/>
    <numFmt numFmtId="166" formatCode="_-* #,##0.0_р_._-;\-* #,##0.0_р_._-;_-* &quot;-&quot;?_р_._-;_-@_-"/>
    <numFmt numFmtId="167" formatCode="#,##0.0_р_."/>
    <numFmt numFmtId="168" formatCode="_-* #,##0.0000_р_._-;\-* #,##0.0000_р_._-;_-* &quot;-&quot;????_р_._-;_-@_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EAEAEA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8" fillId="2" borderId="4">
      <alignment horizontal="right" vertical="top" shrinkToFit="1"/>
    </xf>
    <xf numFmtId="4" fontId="18" fillId="3" borderId="4">
      <alignment horizontal="right" vertical="top" shrinkToFit="1"/>
    </xf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6" fontId="0" fillId="0" borderId="0" xfId="0" applyNumberFormat="1"/>
    <xf numFmtId="164" fontId="1" fillId="0" borderId="0" xfId="0" applyNumberFormat="1" applyFont="1"/>
    <xf numFmtId="166" fontId="1" fillId="0" borderId="0" xfId="0" applyNumberFormat="1" applyFont="1"/>
    <xf numFmtId="168" fontId="1" fillId="0" borderId="0" xfId="0" applyNumberFormat="1" applyFont="1"/>
    <xf numFmtId="0" fontId="1" fillId="0" borderId="0" xfId="0" applyFont="1" applyBorder="1"/>
    <xf numFmtId="0" fontId="6" fillId="0" borderId="1" xfId="0" applyFont="1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165" fontId="8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10" fillId="0" borderId="2" xfId="0" applyFont="1" applyBorder="1" applyAlignment="1">
      <alignment horizontal="center"/>
    </xf>
    <xf numFmtId="0" fontId="10" fillId="0" borderId="1" xfId="0" applyFont="1" applyBorder="1" applyAlignment="1">
      <alignment horizontal="right"/>
    </xf>
    <xf numFmtId="165" fontId="12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165" fontId="14" fillId="0" borderId="1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165" fontId="7" fillId="0" borderId="0" xfId="0" applyNumberFormat="1" applyFont="1" applyBorder="1" applyAlignment="1">
      <alignment horizontal="right"/>
    </xf>
    <xf numFmtId="0" fontId="6" fillId="0" borderId="0" xfId="0" applyFont="1"/>
    <xf numFmtId="0" fontId="5" fillId="0" borderId="0" xfId="0" applyFont="1"/>
    <xf numFmtId="0" fontId="15" fillId="0" borderId="3" xfId="0" applyFont="1" applyBorder="1"/>
    <xf numFmtId="164" fontId="15" fillId="0" borderId="3" xfId="0" applyNumberFormat="1" applyFont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0" fontId="15" fillId="0" borderId="1" xfId="0" applyFont="1" applyBorder="1"/>
    <xf numFmtId="0" fontId="16" fillId="0" borderId="1" xfId="0" applyFont="1" applyBorder="1" applyAlignment="1">
      <alignment horizontal="right"/>
    </xf>
    <xf numFmtId="167" fontId="16" fillId="0" borderId="1" xfId="0" applyNumberFormat="1" applyFont="1" applyBorder="1" applyAlignment="1">
      <alignment horizontal="right"/>
    </xf>
    <xf numFmtId="0" fontId="15" fillId="0" borderId="1" xfId="0" applyFont="1" applyFill="1" applyBorder="1"/>
    <xf numFmtId="0" fontId="11" fillId="0" borderId="0" xfId="0" applyFont="1" applyAlignment="1">
      <alignment horizontal="right"/>
    </xf>
    <xf numFmtId="164" fontId="17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66" fontId="19" fillId="0" borderId="0" xfId="0" applyNumberFormat="1" applyFont="1"/>
    <xf numFmtId="0" fontId="19" fillId="0" borderId="0" xfId="0" applyFont="1"/>
    <xf numFmtId="0" fontId="11" fillId="0" borderId="0" xfId="0" applyFont="1" applyAlignment="1">
      <alignment horizontal="center"/>
    </xf>
    <xf numFmtId="0" fontId="9" fillId="4" borderId="1" xfId="0" applyFont="1" applyFill="1" applyBorder="1" applyAlignment="1">
      <alignment horizontal="right"/>
    </xf>
    <xf numFmtId="166" fontId="9" fillId="4" borderId="1" xfId="0" applyNumberFormat="1" applyFont="1" applyFill="1" applyBorder="1" applyAlignment="1">
      <alignment horizontal="center"/>
    </xf>
    <xf numFmtId="0" fontId="11" fillId="4" borderId="1" xfId="0" applyFont="1" applyFill="1" applyBorder="1" applyAlignment="1">
      <alignment horizontal="right"/>
    </xf>
    <xf numFmtId="166" fontId="10" fillId="4" borderId="1" xfId="0" applyNumberFormat="1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</cellXfs>
  <cellStyles count="3">
    <cellStyle name="xl40" xfId="1"/>
    <cellStyle name="xl41" xfId="2"/>
    <cellStyle name="Обычный" xfId="0" builtinId="0"/>
  </cellStyles>
  <dxfs count="0"/>
  <tableStyles count="0" defaultTableStyle="TableStyleMedium9" defaultPivotStyle="PivotStyleLight16"/>
  <colors>
    <mruColors>
      <color rgb="FFEAEAEA"/>
      <color rgb="FFF8F8F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1"/>
  <sheetViews>
    <sheetView tabSelected="1" topLeftCell="A31" workbookViewId="0">
      <selection activeCell="D38" sqref="D38"/>
    </sheetView>
  </sheetViews>
  <sheetFormatPr defaultRowHeight="15"/>
  <cols>
    <col min="1" max="1" width="40.42578125" customWidth="1"/>
    <col min="2" max="2" width="12.42578125" customWidth="1"/>
    <col min="3" max="3" width="12.5703125" customWidth="1"/>
    <col min="4" max="4" width="13.28515625" customWidth="1"/>
    <col min="5" max="6" width="13" customWidth="1"/>
    <col min="7" max="7" width="13.140625" customWidth="1"/>
    <col min="8" max="8" width="13" customWidth="1"/>
    <col min="9" max="9" width="12.5703125" customWidth="1"/>
    <col min="10" max="10" width="15.140625" customWidth="1"/>
    <col min="11" max="11" width="13.7109375" customWidth="1"/>
  </cols>
  <sheetData>
    <row r="1" spans="1:20" ht="15.75">
      <c r="F1" s="2"/>
      <c r="H1" s="33" t="s">
        <v>24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5.75">
      <c r="A2" s="36" t="s">
        <v>37</v>
      </c>
      <c r="B2" s="36"/>
      <c r="C2" s="36"/>
      <c r="D2" s="36"/>
      <c r="E2" s="36"/>
      <c r="F2" s="36"/>
      <c r="G2" s="36"/>
      <c r="H2" s="36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5.75">
      <c r="A3" s="36" t="s">
        <v>0</v>
      </c>
      <c r="B3" s="36"/>
      <c r="C3" s="36"/>
      <c r="D3" s="36"/>
      <c r="E3" s="36"/>
      <c r="F3" s="36"/>
      <c r="G3" s="36"/>
      <c r="H3" s="3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6" customHeight="1" thickBot="1">
      <c r="F4" s="31"/>
      <c r="G4" s="3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15.75" thickBot="1">
      <c r="A5" s="14" t="s">
        <v>31</v>
      </c>
      <c r="B5" s="14" t="s">
        <v>33</v>
      </c>
      <c r="C5" s="14" t="s">
        <v>35</v>
      </c>
      <c r="D5" s="14" t="s">
        <v>38</v>
      </c>
      <c r="E5" s="14" t="s">
        <v>39</v>
      </c>
      <c r="F5" s="14" t="s">
        <v>34</v>
      </c>
      <c r="G5" s="14" t="s">
        <v>36</v>
      </c>
      <c r="H5" s="14" t="s">
        <v>40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>
      <c r="A6" s="24" t="s">
        <v>1</v>
      </c>
      <c r="B6" s="25">
        <v>8501.4497499999998</v>
      </c>
      <c r="C6" s="25">
        <v>13619.06011</v>
      </c>
      <c r="D6" s="25">
        <v>4416.3853499999996</v>
      </c>
      <c r="E6" s="25">
        <v>17951.447</v>
      </c>
      <c r="F6" s="25">
        <v>13451.267</v>
      </c>
      <c r="G6" s="25">
        <v>21317.72</v>
      </c>
      <c r="H6" s="25">
        <v>24826.799999999999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>
      <c r="A7" s="10" t="s">
        <v>2</v>
      </c>
      <c r="B7" s="12"/>
      <c r="C7" s="12">
        <f t="shared" ref="C7" si="0">C6/B6</f>
        <v>1.6019691359112016</v>
      </c>
      <c r="D7" s="12">
        <f t="shared" ref="D7:H7" si="1">D6/C6</f>
        <v>0.32427974576286672</v>
      </c>
      <c r="E7" s="12">
        <f t="shared" si="1"/>
        <v>4.0647374668064238</v>
      </c>
      <c r="F7" s="12">
        <f t="shared" si="1"/>
        <v>0.74931380183447049</v>
      </c>
      <c r="G7" s="12">
        <f t="shared" si="1"/>
        <v>1.5848113043923671</v>
      </c>
      <c r="H7" s="12">
        <f t="shared" si="1"/>
        <v>1.1646085979176009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>
      <c r="A8" s="27" t="s">
        <v>3</v>
      </c>
      <c r="B8" s="26">
        <v>824807.41674999997</v>
      </c>
      <c r="C8" s="26">
        <v>849616.60441999999</v>
      </c>
      <c r="D8" s="26">
        <v>875930.15266999998</v>
      </c>
      <c r="E8" s="26">
        <v>910271.08299999998</v>
      </c>
      <c r="F8" s="26">
        <v>1007822.153</v>
      </c>
      <c r="G8" s="26">
        <v>1075675.5859999999</v>
      </c>
      <c r="H8" s="26">
        <v>1142789.3670000001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>
      <c r="A9" s="10" t="s">
        <v>2</v>
      </c>
      <c r="B9" s="12"/>
      <c r="C9" s="12">
        <f t="shared" ref="C9" si="2">C8/B8</f>
        <v>1.0300787640438007</v>
      </c>
      <c r="D9" s="12">
        <f t="shared" ref="D9:H9" si="3">D8/C8</f>
        <v>1.0309710852084433</v>
      </c>
      <c r="E9" s="12">
        <f t="shared" si="3"/>
        <v>1.0392051012575858</v>
      </c>
      <c r="F9" s="12">
        <f t="shared" si="3"/>
        <v>1.1071670536632878</v>
      </c>
      <c r="G9" s="12">
        <f t="shared" si="3"/>
        <v>1.0673267925278478</v>
      </c>
      <c r="H9" s="12">
        <f t="shared" si="3"/>
        <v>1.0623922136687782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>
      <c r="A10" s="27" t="s">
        <v>23</v>
      </c>
      <c r="B10" s="26">
        <v>21670.638220000001</v>
      </c>
      <c r="C10" s="26">
        <v>19849.623390000001</v>
      </c>
      <c r="D10" s="26">
        <v>22996.106950000001</v>
      </c>
      <c r="E10" s="26">
        <v>52415.6</v>
      </c>
      <c r="F10" s="26">
        <v>55035.5</v>
      </c>
      <c r="G10" s="26">
        <v>58337.63</v>
      </c>
      <c r="H10" s="26">
        <v>61837.887000000002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>
      <c r="A11" s="10" t="s">
        <v>2</v>
      </c>
      <c r="B11" s="12"/>
      <c r="C11" s="12">
        <f t="shared" ref="C11" si="4">C10/B10</f>
        <v>0.91596856486121525</v>
      </c>
      <c r="D11" s="12">
        <f t="shared" ref="D11:H11" si="5">D10/C10</f>
        <v>1.1585160331850508</v>
      </c>
      <c r="E11" s="12">
        <f t="shared" si="5"/>
        <v>2.2793249359105103</v>
      </c>
      <c r="F11" s="12">
        <f t="shared" si="5"/>
        <v>1.0499832111050909</v>
      </c>
      <c r="G11" s="12">
        <f t="shared" si="5"/>
        <v>1.06</v>
      </c>
      <c r="H11" s="12">
        <f t="shared" si="5"/>
        <v>1.0599999862867244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>
      <c r="A12" s="27" t="s">
        <v>4</v>
      </c>
      <c r="B12" s="26">
        <v>28086.26281</v>
      </c>
      <c r="C12" s="26">
        <v>22418.415830000002</v>
      </c>
      <c r="D12" s="26">
        <v>126450.85626</v>
      </c>
      <c r="E12" s="26">
        <v>147333.94099999999</v>
      </c>
      <c r="F12" s="26">
        <v>169265.495</v>
      </c>
      <c r="G12" s="26">
        <v>176851.95600000001</v>
      </c>
      <c r="H12" s="26">
        <v>187924.514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>
      <c r="A13" s="10" t="s">
        <v>2</v>
      </c>
      <c r="B13" s="12"/>
      <c r="C13" s="12">
        <f t="shared" ref="C13" si="6">C12/B12</f>
        <v>0.79819860626021111</v>
      </c>
      <c r="D13" s="12">
        <f t="shared" ref="D13:H13" si="7">D12/C12</f>
        <v>5.6404902656317617</v>
      </c>
      <c r="E13" s="12">
        <f t="shared" si="7"/>
        <v>1.1651478317953146</v>
      </c>
      <c r="F13" s="12">
        <f t="shared" si="7"/>
        <v>1.1488560874103002</v>
      </c>
      <c r="G13" s="12">
        <f t="shared" si="7"/>
        <v>1.0448198907875466</v>
      </c>
      <c r="H13" s="12">
        <f t="shared" si="7"/>
        <v>1.0626091916110896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>
      <c r="A14" s="27" t="s">
        <v>5</v>
      </c>
      <c r="B14" s="26">
        <v>27964.36203</v>
      </c>
      <c r="C14" s="26">
        <v>23617.006740000001</v>
      </c>
      <c r="D14" s="26">
        <v>24908.055670000002</v>
      </c>
      <c r="E14" s="26">
        <v>26187.295999999998</v>
      </c>
      <c r="F14" s="26">
        <v>27730</v>
      </c>
      <c r="G14" s="26">
        <v>28395</v>
      </c>
      <c r="H14" s="26">
        <v>30077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>
      <c r="A15" s="10" t="s">
        <v>2</v>
      </c>
      <c r="B15" s="12"/>
      <c r="C15" s="12">
        <f t="shared" ref="C15" si="8">C14/B14</f>
        <v>0.84453944326224273</v>
      </c>
      <c r="D15" s="12">
        <f t="shared" ref="D15:H15" si="9">D14/C14</f>
        <v>1.0546660694224792</v>
      </c>
      <c r="E15" s="12">
        <f t="shared" si="9"/>
        <v>1.0513584981079336</v>
      </c>
      <c r="F15" s="12">
        <f t="shared" si="9"/>
        <v>1.0589103968580797</v>
      </c>
      <c r="G15" s="12">
        <f t="shared" si="9"/>
        <v>1.0239812477461234</v>
      </c>
      <c r="H15" s="12">
        <f t="shared" si="9"/>
        <v>1.0592357809473498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>
      <c r="A16" s="27" t="s">
        <v>6</v>
      </c>
      <c r="B16" s="26">
        <v>12652.342060000001</v>
      </c>
      <c r="C16" s="26">
        <v>14163.986999999999</v>
      </c>
      <c r="D16" s="26">
        <v>6137.3776699999999</v>
      </c>
      <c r="E16" s="26">
        <v>6281.36</v>
      </c>
      <c r="F16" s="26">
        <v>10423.651</v>
      </c>
      <c r="G16" s="26">
        <v>10927.071</v>
      </c>
      <c r="H16" s="26">
        <v>10997.071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>
      <c r="A17" s="10" t="s">
        <v>2</v>
      </c>
      <c r="B17" s="12"/>
      <c r="C17" s="12">
        <f t="shared" ref="C17" si="10">C16/B16</f>
        <v>1.1194755036523252</v>
      </c>
      <c r="D17" s="12">
        <f t="shared" ref="D17:H17" si="11">D16/C16</f>
        <v>0.43330862065885828</v>
      </c>
      <c r="E17" s="12">
        <f t="shared" si="11"/>
        <v>1.0234599103626614</v>
      </c>
      <c r="F17" s="12">
        <f t="shared" si="11"/>
        <v>1.6594576652189972</v>
      </c>
      <c r="G17" s="12">
        <f t="shared" si="11"/>
        <v>1.048295937766911</v>
      </c>
      <c r="H17" s="12">
        <f t="shared" si="11"/>
        <v>1.0064061082791538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>
      <c r="A18" s="27" t="s">
        <v>7</v>
      </c>
      <c r="B18" s="26">
        <v>14272.46996</v>
      </c>
      <c r="C18" s="26">
        <v>15254.55457</v>
      </c>
      <c r="D18" s="26">
        <v>23900.347679999999</v>
      </c>
      <c r="E18" s="26">
        <v>25809.599999999999</v>
      </c>
      <c r="F18" s="26">
        <v>28820</v>
      </c>
      <c r="G18" s="26">
        <v>30029.599999999999</v>
      </c>
      <c r="H18" s="26">
        <v>33229.983999999997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>
      <c r="A19" s="10" t="s">
        <v>2</v>
      </c>
      <c r="B19" s="12"/>
      <c r="C19" s="12">
        <f t="shared" ref="C19" si="12">C18/B18</f>
        <v>1.0688097163807238</v>
      </c>
      <c r="D19" s="12">
        <f t="shared" ref="D19:H19" si="13">D18/C18</f>
        <v>1.5667679820034233</v>
      </c>
      <c r="E19" s="12">
        <f t="shared" si="13"/>
        <v>1.07988387221654</v>
      </c>
      <c r="F19" s="12">
        <f t="shared" si="13"/>
        <v>1.1166387700700515</v>
      </c>
      <c r="G19" s="12">
        <f t="shared" si="13"/>
        <v>1.041970853573907</v>
      </c>
      <c r="H19" s="12">
        <f t="shared" si="13"/>
        <v>1.106574313344167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>
      <c r="A20" s="27" t="s">
        <v>29</v>
      </c>
      <c r="B20" s="26">
        <v>0</v>
      </c>
      <c r="C20" s="26">
        <v>7.2999999999999996E-4</v>
      </c>
      <c r="D20" s="26">
        <v>7.2999999999999996E-4</v>
      </c>
      <c r="E20" s="26">
        <v>0</v>
      </c>
      <c r="F20" s="26">
        <v>0</v>
      </c>
      <c r="G20" s="26">
        <v>0</v>
      </c>
      <c r="H20" s="26">
        <v>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>
      <c r="A21" s="10" t="s">
        <v>2</v>
      </c>
      <c r="B21" s="12"/>
      <c r="C21" s="12"/>
      <c r="D21" s="12"/>
      <c r="E21" s="12"/>
      <c r="F21" s="12"/>
      <c r="G21" s="12"/>
      <c r="H21" s="1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>
      <c r="A22" s="37" t="s">
        <v>8</v>
      </c>
      <c r="B22" s="38">
        <f t="shared" ref="B22:C22" si="14">B6+B8+B10+B12+B14+B16+B18+B20</f>
        <v>937954.94157999998</v>
      </c>
      <c r="C22" s="38">
        <f t="shared" si="14"/>
        <v>958539.25278999982</v>
      </c>
      <c r="D22" s="38">
        <f t="shared" ref="D22:G22" si="15">D6+D8+D10+D12+D14+D16+D18+D20</f>
        <v>1084739.2829799999</v>
      </c>
      <c r="E22" s="38">
        <f t="shared" si="15"/>
        <v>1186250.3270000003</v>
      </c>
      <c r="F22" s="38">
        <f t="shared" si="15"/>
        <v>1312548.0660000001</v>
      </c>
      <c r="G22" s="38">
        <f t="shared" si="15"/>
        <v>1401534.5629999998</v>
      </c>
      <c r="H22" s="38">
        <f t="shared" ref="H22" si="16">H6+H8+H10+H12+H14+H16+H18+H20</f>
        <v>1491682.6230000001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>
      <c r="A23" s="13" t="s">
        <v>2</v>
      </c>
      <c r="B23" s="11"/>
      <c r="C23" s="11">
        <f t="shared" ref="C23" si="17">C22/B22</f>
        <v>1.0219459488910259</v>
      </c>
      <c r="D23" s="11">
        <f t="shared" ref="D23:H23" si="18">D22/C22</f>
        <v>1.1316586981938115</v>
      </c>
      <c r="E23" s="11">
        <f t="shared" si="18"/>
        <v>1.0935810527126195</v>
      </c>
      <c r="F23" s="11">
        <f t="shared" si="18"/>
        <v>1.1064680330326264</v>
      </c>
      <c r="G23" s="11">
        <f t="shared" si="18"/>
        <v>1.0677967529762067</v>
      </c>
      <c r="H23" s="11">
        <f t="shared" si="18"/>
        <v>1.0643209681586714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>
      <c r="A24" s="30" t="s">
        <v>9</v>
      </c>
      <c r="B24" s="26">
        <v>91631.701430000001</v>
      </c>
      <c r="C24" s="26">
        <v>87930.062189999997</v>
      </c>
      <c r="D24" s="26">
        <v>91912.292459999997</v>
      </c>
      <c r="E24" s="26">
        <v>104920.045</v>
      </c>
      <c r="F24" s="26">
        <v>83272.192999999999</v>
      </c>
      <c r="G24" s="26">
        <v>82784.88</v>
      </c>
      <c r="H24" s="26">
        <v>85189.864000000001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>
      <c r="A25" s="10" t="s">
        <v>2</v>
      </c>
      <c r="B25" s="12"/>
      <c r="C25" s="12">
        <f t="shared" ref="C25" si="19">C24/B24</f>
        <v>0.95960307205658746</v>
      </c>
      <c r="D25" s="12">
        <f t="shared" ref="D25:H25" si="20">D24/C24</f>
        <v>1.0452886097293457</v>
      </c>
      <c r="E25" s="12">
        <f t="shared" si="20"/>
        <v>1.1415235350120436</v>
      </c>
      <c r="F25" s="12">
        <f t="shared" si="20"/>
        <v>0.79367286775372614</v>
      </c>
      <c r="G25" s="12">
        <f t="shared" si="20"/>
        <v>0.99414795044487425</v>
      </c>
      <c r="H25" s="12">
        <f t="shared" si="20"/>
        <v>1.0290510054493043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>
      <c r="A26" s="30" t="s">
        <v>10</v>
      </c>
      <c r="B26" s="26">
        <v>4503.5564000000004</v>
      </c>
      <c r="C26" s="26">
        <v>4336.6819599999999</v>
      </c>
      <c r="D26" s="26">
        <v>11226.136500000001</v>
      </c>
      <c r="E26" s="26">
        <v>4779.1019999999999</v>
      </c>
      <c r="F26" s="26">
        <v>5673</v>
      </c>
      <c r="G26" s="26">
        <v>5673</v>
      </c>
      <c r="H26" s="26">
        <v>5673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>
      <c r="A27" s="10" t="s">
        <v>2</v>
      </c>
      <c r="B27" s="12"/>
      <c r="C27" s="12">
        <f t="shared" ref="C27" si="21">C26/B26</f>
        <v>0.96294607523955944</v>
      </c>
      <c r="D27" s="12">
        <f t="shared" ref="D27:H27" si="22">D26/C26</f>
        <v>2.588646482159831</v>
      </c>
      <c r="E27" s="12">
        <f t="shared" si="22"/>
        <v>0.42571208714592057</v>
      </c>
      <c r="F27" s="12">
        <f t="shared" si="22"/>
        <v>1.1870430888480723</v>
      </c>
      <c r="G27" s="12">
        <f t="shared" si="22"/>
        <v>1</v>
      </c>
      <c r="H27" s="12">
        <f t="shared" si="22"/>
        <v>1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>
      <c r="A28" s="30" t="s">
        <v>32</v>
      </c>
      <c r="B28" s="26">
        <v>30561.259419999998</v>
      </c>
      <c r="C28" s="26">
        <v>32425.960129999999</v>
      </c>
      <c r="D28" s="26">
        <v>37165.71776</v>
      </c>
      <c r="E28" s="26">
        <v>38210.886279999999</v>
      </c>
      <c r="F28" s="26">
        <v>34348.57</v>
      </c>
      <c r="G28" s="26">
        <v>35292.89</v>
      </c>
      <c r="H28" s="26">
        <v>36274.983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>
      <c r="A29" s="10" t="s">
        <v>2</v>
      </c>
      <c r="B29" s="12"/>
      <c r="C29" s="12">
        <f t="shared" ref="C29" si="23">C28/B28</f>
        <v>1.0610151788698765</v>
      </c>
      <c r="D29" s="12">
        <f t="shared" ref="D29:H29" si="24">D28/C28</f>
        <v>1.1461716973374938</v>
      </c>
      <c r="E29" s="12">
        <f t="shared" si="24"/>
        <v>1.0281218440808608</v>
      </c>
      <c r="F29" s="12">
        <f t="shared" si="24"/>
        <v>0.89892104957477581</v>
      </c>
      <c r="G29" s="12">
        <f t="shared" si="24"/>
        <v>1.0274922653257472</v>
      </c>
      <c r="H29" s="12">
        <f t="shared" si="24"/>
        <v>1.0278269362469326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>
      <c r="A30" s="30" t="s">
        <v>11</v>
      </c>
      <c r="B30" s="26">
        <v>17423.061760000001</v>
      </c>
      <c r="C30" s="26">
        <v>14753.95441</v>
      </c>
      <c r="D30" s="26">
        <v>12621.40537</v>
      </c>
      <c r="E30" s="26">
        <v>29241.25</v>
      </c>
      <c r="F30" s="26">
        <v>7230</v>
      </c>
      <c r="G30" s="26">
        <v>7080</v>
      </c>
      <c r="H30" s="26">
        <v>7080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>
      <c r="A31" s="10" t="s">
        <v>2</v>
      </c>
      <c r="B31" s="12"/>
      <c r="C31" s="12">
        <f t="shared" ref="C31" si="25">C30/B30</f>
        <v>0.84680606733956731</v>
      </c>
      <c r="D31" s="12">
        <f t="shared" ref="D31:H31" si="26">D30/C30</f>
        <v>0.85545915483142665</v>
      </c>
      <c r="E31" s="12">
        <f t="shared" si="26"/>
        <v>2.3167982600023249</v>
      </c>
      <c r="F31" s="12">
        <f t="shared" si="26"/>
        <v>0.24725345188731671</v>
      </c>
      <c r="G31" s="12">
        <f t="shared" si="26"/>
        <v>0.97925311203319498</v>
      </c>
      <c r="H31" s="12">
        <f t="shared" si="26"/>
        <v>1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>
      <c r="A32" s="27" t="s">
        <v>27</v>
      </c>
      <c r="B32" s="26">
        <v>62.097000000000001</v>
      </c>
      <c r="C32" s="26">
        <v>186.291</v>
      </c>
      <c r="D32" s="26">
        <v>425.10084999999998</v>
      </c>
      <c r="E32" s="26">
        <v>223.54900000000001</v>
      </c>
      <c r="F32" s="26">
        <v>88.218999999999994</v>
      </c>
      <c r="G32" s="26">
        <v>88.218999999999994</v>
      </c>
      <c r="H32" s="26">
        <v>88.218999999999994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5.75" thickBot="1">
      <c r="A33" s="10" t="s">
        <v>2</v>
      </c>
      <c r="B33" s="12"/>
      <c r="C33" s="12">
        <f>C32/B32</f>
        <v>3</v>
      </c>
      <c r="D33" s="12">
        <f>D32/C32</f>
        <v>2.2819183428077578</v>
      </c>
      <c r="E33" s="12">
        <f>E32/D32</f>
        <v>0.52587286052239135</v>
      </c>
      <c r="F33" s="12">
        <f>F32/E32</f>
        <v>0.39462936537403431</v>
      </c>
      <c r="G33" s="12">
        <f t="shared" ref="G33" si="27">G32/F32</f>
        <v>1</v>
      </c>
      <c r="H33" s="12">
        <f t="shared" ref="H33" si="28">H32/G32</f>
        <v>1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5.75" thickBot="1">
      <c r="A34" s="14" t="s">
        <v>31</v>
      </c>
      <c r="B34" s="14" t="s">
        <v>33</v>
      </c>
      <c r="C34" s="14" t="s">
        <v>35</v>
      </c>
      <c r="D34" s="14" t="s">
        <v>38</v>
      </c>
      <c r="E34" s="14" t="s">
        <v>39</v>
      </c>
      <c r="F34" s="14" t="s">
        <v>34</v>
      </c>
      <c r="G34" s="14" t="s">
        <v>36</v>
      </c>
      <c r="H34" s="14" t="s">
        <v>40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>
      <c r="A35" s="27" t="s">
        <v>12</v>
      </c>
      <c r="B35" s="26">
        <v>11867.66159</v>
      </c>
      <c r="C35" s="26">
        <v>6612.0269200000002</v>
      </c>
      <c r="D35" s="26">
        <v>7087.9385199999997</v>
      </c>
      <c r="E35" s="26">
        <v>6336.9189399999996</v>
      </c>
      <c r="F35" s="26">
        <v>3702.3719999999998</v>
      </c>
      <c r="G35" s="26">
        <v>3749.1990000000001</v>
      </c>
      <c r="H35" s="26">
        <v>3801.1309999999999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>
      <c r="A36" s="10" t="s">
        <v>2</v>
      </c>
      <c r="B36" s="12"/>
      <c r="C36" s="12">
        <f t="shared" ref="C36" si="29">C35/B35</f>
        <v>0.55714656757414338</v>
      </c>
      <c r="D36" s="12">
        <f t="shared" ref="D36:H38" si="30">D35/C35</f>
        <v>1.0719766579534735</v>
      </c>
      <c r="E36" s="12">
        <f t="shared" si="30"/>
        <v>0.89404259392475649</v>
      </c>
      <c r="F36" s="12">
        <f t="shared" si="30"/>
        <v>0.58425427799459906</v>
      </c>
      <c r="G36" s="12">
        <f t="shared" si="30"/>
        <v>1.0126478376565078</v>
      </c>
      <c r="H36" s="12">
        <f t="shared" si="30"/>
        <v>1.013851492012027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>
      <c r="A37" s="27" t="s">
        <v>13</v>
      </c>
      <c r="B37" s="26">
        <v>0</v>
      </c>
      <c r="C37" s="26">
        <v>62.647219999999997</v>
      </c>
      <c r="D37" s="26">
        <v>-62.084389999999999</v>
      </c>
      <c r="E37" s="26">
        <v>0</v>
      </c>
      <c r="F37" s="26">
        <v>0</v>
      </c>
      <c r="G37" s="26">
        <v>0</v>
      </c>
      <c r="H37" s="26">
        <v>0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>
      <c r="A38" s="10" t="s">
        <v>2</v>
      </c>
      <c r="B38" s="12"/>
      <c r="C38" s="12"/>
      <c r="D38" s="12">
        <f t="shared" si="30"/>
        <v>-0.99101588226899773</v>
      </c>
      <c r="E38" s="12">
        <f t="shared" ref="E38" si="31">E37/D37</f>
        <v>0</v>
      </c>
      <c r="F38" s="12"/>
      <c r="G38" s="12"/>
      <c r="H38" s="12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>
      <c r="A39" s="37" t="s">
        <v>14</v>
      </c>
      <c r="B39" s="38">
        <f t="shared" ref="B39:C39" si="32">B24+B26+B28+B30+B32+B35+B37</f>
        <v>156049.33760000003</v>
      </c>
      <c r="C39" s="38">
        <f t="shared" si="32"/>
        <v>146307.62383000003</v>
      </c>
      <c r="D39" s="38">
        <f t="shared" ref="D39:G39" si="33">D24+D26+D28+D30+D32+D35+D37</f>
        <v>160376.50706999996</v>
      </c>
      <c r="E39" s="38">
        <f t="shared" si="33"/>
        <v>183711.75122000001</v>
      </c>
      <c r="F39" s="38">
        <f t="shared" si="33"/>
        <v>134314.35399999999</v>
      </c>
      <c r="G39" s="38">
        <f t="shared" si="33"/>
        <v>134668.18799999999</v>
      </c>
      <c r="H39" s="38">
        <f t="shared" ref="H39" si="34">H24+H26+H28+H30+H32+H35+H37</f>
        <v>138107.19700000001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>
      <c r="A40" s="13" t="s">
        <v>2</v>
      </c>
      <c r="B40" s="11"/>
      <c r="C40" s="11">
        <f t="shared" ref="C40" si="35">C39/B39</f>
        <v>0.93757286048229915</v>
      </c>
      <c r="D40" s="11">
        <f t="shared" ref="D40:H40" si="36">D39/C39</f>
        <v>1.0961596044806734</v>
      </c>
      <c r="E40" s="11">
        <f t="shared" si="36"/>
        <v>1.1455028830364464</v>
      </c>
      <c r="F40" s="11">
        <f t="shared" si="36"/>
        <v>0.73111465710843271</v>
      </c>
      <c r="G40" s="11">
        <f t="shared" si="36"/>
        <v>1.0026343721982238</v>
      </c>
      <c r="H40" s="11">
        <f t="shared" si="36"/>
        <v>1.0255369070533571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5.75">
      <c r="A41" s="39" t="s">
        <v>15</v>
      </c>
      <c r="B41" s="40">
        <f t="shared" ref="B41:C41" si="37">B22+B39</f>
        <v>1094004.2791800001</v>
      </c>
      <c r="C41" s="40">
        <f t="shared" si="37"/>
        <v>1104846.8766199998</v>
      </c>
      <c r="D41" s="40">
        <f t="shared" ref="D41:G41" si="38">D22+D39</f>
        <v>1245115.79005</v>
      </c>
      <c r="E41" s="40">
        <f t="shared" si="38"/>
        <v>1369962.0782200003</v>
      </c>
      <c r="F41" s="40">
        <f t="shared" si="38"/>
        <v>1446862.4200000002</v>
      </c>
      <c r="G41" s="40">
        <f t="shared" si="38"/>
        <v>1536202.7509999999</v>
      </c>
      <c r="H41" s="40">
        <f t="shared" ref="H41" si="39">H22+H39</f>
        <v>1629789.82</v>
      </c>
      <c r="I41" s="8"/>
      <c r="J41" s="7"/>
      <c r="K41" s="7"/>
      <c r="L41" s="1"/>
      <c r="M41" s="1"/>
      <c r="N41" s="1"/>
      <c r="O41" s="1"/>
      <c r="P41" s="1"/>
      <c r="Q41" s="1"/>
      <c r="R41" s="1"/>
      <c r="S41" s="1"/>
      <c r="T41" s="1"/>
    </row>
    <row r="42" spans="1:20">
      <c r="A42" s="15" t="s">
        <v>2</v>
      </c>
      <c r="B42" s="16"/>
      <c r="C42" s="16">
        <f t="shared" ref="C42" si="40">C41/B41</f>
        <v>1.0099109278147675</v>
      </c>
      <c r="D42" s="16">
        <f t="shared" ref="D42:H42" si="41">D41/C41</f>
        <v>1.1269577860953162</v>
      </c>
      <c r="E42" s="16">
        <f t="shared" si="41"/>
        <v>1.1002688177016748</v>
      </c>
      <c r="F42" s="16">
        <f t="shared" si="41"/>
        <v>1.0561331901098436</v>
      </c>
      <c r="G42" s="16">
        <f t="shared" si="41"/>
        <v>1.0617476338904426</v>
      </c>
      <c r="H42" s="16">
        <f t="shared" si="41"/>
        <v>1.0609210398426114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>
      <c r="A43" s="27" t="s">
        <v>16</v>
      </c>
      <c r="B43" s="26">
        <f>7706.9+903705</f>
        <v>911411.9</v>
      </c>
      <c r="C43" s="26">
        <f>51291.4+898803</f>
        <v>950094.4</v>
      </c>
      <c r="D43" s="26">
        <f>933368+26074.4</f>
        <v>959442.4</v>
      </c>
      <c r="E43" s="26">
        <f>976014+88974.3</f>
        <v>1064988.3</v>
      </c>
      <c r="F43" s="26">
        <v>955451</v>
      </c>
      <c r="G43" s="26">
        <v>780811</v>
      </c>
      <c r="H43" s="26">
        <v>674372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>
      <c r="A44" s="10" t="s">
        <v>2</v>
      </c>
      <c r="B44" s="12"/>
      <c r="C44" s="12">
        <f t="shared" ref="C44" si="42">C43/B43</f>
        <v>1.0424423907565832</v>
      </c>
      <c r="D44" s="12">
        <f t="shared" ref="D44:H44" si="43">D43/C43</f>
        <v>1.0098390223118883</v>
      </c>
      <c r="E44" s="12">
        <f t="shared" si="43"/>
        <v>1.1100075418805757</v>
      </c>
      <c r="F44" s="12">
        <f t="shared" si="43"/>
        <v>0.89714694518240246</v>
      </c>
      <c r="G44" s="12">
        <f t="shared" si="43"/>
        <v>0.81721720946443088</v>
      </c>
      <c r="H44" s="12">
        <f t="shared" si="43"/>
        <v>0.8636814798971838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>
      <c r="A45" s="17" t="s">
        <v>26</v>
      </c>
      <c r="B45" s="32">
        <v>903705</v>
      </c>
      <c r="C45" s="32">
        <v>898803</v>
      </c>
      <c r="D45" s="32">
        <v>933368</v>
      </c>
      <c r="E45" s="32">
        <v>976014</v>
      </c>
      <c r="F45" s="32">
        <v>955451</v>
      </c>
      <c r="G45" s="32">
        <v>780811</v>
      </c>
      <c r="H45" s="32">
        <v>674372</v>
      </c>
      <c r="I45" s="6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>
      <c r="A46" s="18" t="s">
        <v>2</v>
      </c>
      <c r="B46" s="19"/>
      <c r="C46" s="19">
        <f t="shared" ref="C46" si="44">C45/B45</f>
        <v>0.99457566351851545</v>
      </c>
      <c r="D46" s="19">
        <f t="shared" ref="D46:H46" si="45">D45/C45</f>
        <v>1.0384567029705063</v>
      </c>
      <c r="E46" s="19">
        <f t="shared" si="45"/>
        <v>1.0456904457834424</v>
      </c>
      <c r="F46" s="19">
        <f t="shared" si="45"/>
        <v>0.97893165466888798</v>
      </c>
      <c r="G46" s="19">
        <f t="shared" si="45"/>
        <v>0.81721720946443088</v>
      </c>
      <c r="H46" s="19">
        <f t="shared" si="45"/>
        <v>0.8636814798971838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>
      <c r="A47" s="27" t="s">
        <v>20</v>
      </c>
      <c r="B47" s="26">
        <v>356175.52811000001</v>
      </c>
      <c r="C47" s="26">
        <v>288832.29794999998</v>
      </c>
      <c r="D47" s="26">
        <v>335443.14759000001</v>
      </c>
      <c r="E47" s="26">
        <v>257252.93005</v>
      </c>
      <c r="F47" s="26">
        <v>163138.29999999999</v>
      </c>
      <c r="G47" s="26">
        <v>109562.3</v>
      </c>
      <c r="H47" s="26">
        <v>22112.799999999999</v>
      </c>
      <c r="I47" s="34"/>
      <c r="J47" s="34"/>
      <c r="K47" s="34"/>
      <c r="L47" s="1"/>
      <c r="M47" s="1"/>
      <c r="N47" s="1"/>
      <c r="O47" s="1"/>
      <c r="P47" s="1"/>
      <c r="Q47" s="1"/>
      <c r="R47" s="1"/>
      <c r="S47" s="1"/>
      <c r="T47" s="1"/>
    </row>
    <row r="48" spans="1:20">
      <c r="A48" s="10" t="s">
        <v>2</v>
      </c>
      <c r="B48" s="12"/>
      <c r="C48" s="12">
        <f t="shared" ref="C48" si="46">C47/B47</f>
        <v>0.81092684689105876</v>
      </c>
      <c r="D48" s="12">
        <f t="shared" ref="D48:H48" si="47">D47/C47</f>
        <v>1.1613768611433783</v>
      </c>
      <c r="E48" s="12">
        <f t="shared" si="47"/>
        <v>0.7669047106737471</v>
      </c>
      <c r="F48" s="12">
        <f t="shared" si="47"/>
        <v>0.63415526489160778</v>
      </c>
      <c r="G48" s="12">
        <f t="shared" si="47"/>
        <v>0.67159152694370361</v>
      </c>
      <c r="H48" s="12">
        <f t="shared" si="47"/>
        <v>0.2018285486887369</v>
      </c>
      <c r="L48" s="1"/>
      <c r="M48" s="1"/>
      <c r="N48" s="1"/>
      <c r="O48" s="1"/>
      <c r="P48" s="1"/>
      <c r="Q48" s="1"/>
      <c r="R48" s="1"/>
      <c r="S48" s="1"/>
      <c r="T48" s="1"/>
    </row>
    <row r="49" spans="1:20">
      <c r="A49" s="27" t="s">
        <v>21</v>
      </c>
      <c r="B49" s="26">
        <v>1359765.2925499999</v>
      </c>
      <c r="C49" s="26">
        <v>1180093.0862</v>
      </c>
      <c r="D49" s="26">
        <v>1251667.86665</v>
      </c>
      <c r="E49" s="26">
        <v>1434768.6005200001</v>
      </c>
      <c r="F49" s="26">
        <v>1447799.6</v>
      </c>
      <c r="G49" s="26">
        <v>1442848.8</v>
      </c>
      <c r="H49" s="26">
        <v>1442843.7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>
      <c r="A50" s="10" t="s">
        <v>2</v>
      </c>
      <c r="B50" s="12"/>
      <c r="C50" s="12">
        <f t="shared" ref="C50" si="48">C49/B49</f>
        <v>0.86786527988734263</v>
      </c>
      <c r="D50" s="12">
        <f t="shared" ref="D50:H52" si="49">D49/C49</f>
        <v>1.0606518089860832</v>
      </c>
      <c r="E50" s="12">
        <f t="shared" si="49"/>
        <v>1.1462853994646809</v>
      </c>
      <c r="F50" s="12">
        <f t="shared" si="49"/>
        <v>1.009082300431775</v>
      </c>
      <c r="G50" s="12">
        <f t="shared" si="49"/>
        <v>0.9965804659705666</v>
      </c>
      <c r="H50" s="12">
        <f t="shared" si="49"/>
        <v>0.99999646532609643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>
      <c r="A51" s="27" t="s">
        <v>22</v>
      </c>
      <c r="B51" s="26">
        <v>9515.86</v>
      </c>
      <c r="C51" s="26">
        <v>21913.98749</v>
      </c>
      <c r="D51" s="26">
        <v>49363.433980000002</v>
      </c>
      <c r="E51" s="26">
        <v>362561.4</v>
      </c>
      <c r="F51" s="26">
        <v>0</v>
      </c>
      <c r="G51" s="26">
        <v>0</v>
      </c>
      <c r="H51" s="26">
        <v>0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>
      <c r="A52" s="10" t="s">
        <v>2</v>
      </c>
      <c r="B52" s="12"/>
      <c r="C52" s="12"/>
      <c r="D52" s="12">
        <f t="shared" si="49"/>
        <v>2.2525993501879107</v>
      </c>
      <c r="E52" s="12">
        <f t="shared" si="49"/>
        <v>7.3447361896843466</v>
      </c>
      <c r="F52" s="12">
        <f t="shared" si="49"/>
        <v>0</v>
      </c>
      <c r="G52" s="12"/>
      <c r="H52" s="12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5.75">
      <c r="A53" s="39" t="s">
        <v>19</v>
      </c>
      <c r="B53" s="40">
        <f t="shared" ref="B53:C53" si="50">B43+B47+B49+B51</f>
        <v>2636868.58066</v>
      </c>
      <c r="C53" s="40">
        <f t="shared" si="50"/>
        <v>2440933.7716399999</v>
      </c>
      <c r="D53" s="40">
        <f t="shared" ref="D53:G53" si="51">D43+D47+D49+D51</f>
        <v>2595916.84822</v>
      </c>
      <c r="E53" s="40">
        <f t="shared" ref="E53" si="52">E43+E47+E49+E51</f>
        <v>3119571.2305700001</v>
      </c>
      <c r="F53" s="40">
        <f t="shared" si="51"/>
        <v>2566388.9000000004</v>
      </c>
      <c r="G53" s="40">
        <f t="shared" si="51"/>
        <v>2333222.1</v>
      </c>
      <c r="H53" s="40">
        <f t="shared" ref="H53" si="53">H43+H47+H49+H51</f>
        <v>2139328.5</v>
      </c>
      <c r="I53" s="7"/>
      <c r="J53" s="7"/>
      <c r="K53" s="7"/>
      <c r="L53" s="1"/>
      <c r="M53" s="1"/>
      <c r="N53" s="1"/>
      <c r="O53" s="1"/>
      <c r="P53" s="1"/>
      <c r="Q53" s="1"/>
      <c r="R53" s="1"/>
      <c r="S53" s="1"/>
      <c r="T53" s="1"/>
    </row>
    <row r="54" spans="1:20">
      <c r="A54" s="15" t="s">
        <v>2</v>
      </c>
      <c r="B54" s="16"/>
      <c r="C54" s="16">
        <f t="shared" ref="C54" si="54">C53/B53</f>
        <v>0.92569413187404348</v>
      </c>
      <c r="D54" s="16">
        <f t="shared" ref="D54:H54" si="55">D53/C53</f>
        <v>1.0634933558544979</v>
      </c>
      <c r="E54" s="16">
        <f t="shared" si="55"/>
        <v>1.2017223250848985</v>
      </c>
      <c r="F54" s="16">
        <f t="shared" si="55"/>
        <v>0.82267360169592163</v>
      </c>
      <c r="G54" s="16">
        <f t="shared" si="55"/>
        <v>0.90914595991277847</v>
      </c>
      <c r="H54" s="16">
        <f t="shared" si="55"/>
        <v>0.91689878130333158</v>
      </c>
      <c r="I54" s="9"/>
      <c r="J54" s="1"/>
      <c r="K54" s="1"/>
    </row>
    <row r="55" spans="1:20">
      <c r="A55" s="27" t="s">
        <v>41</v>
      </c>
      <c r="B55" s="26">
        <v>0</v>
      </c>
      <c r="C55" s="26">
        <f>83.5+422.43599</f>
        <v>505.93599</v>
      </c>
      <c r="D55" s="26">
        <v>0</v>
      </c>
      <c r="E55" s="26">
        <v>6850</v>
      </c>
      <c r="F55" s="26">
        <v>0</v>
      </c>
      <c r="G55" s="26">
        <v>0</v>
      </c>
      <c r="H55" s="26">
        <v>0</v>
      </c>
    </row>
    <row r="56" spans="1:20">
      <c r="A56" s="10" t="s">
        <v>2</v>
      </c>
      <c r="B56" s="12"/>
      <c r="C56" s="12"/>
      <c r="D56" s="12"/>
      <c r="E56" s="12"/>
      <c r="F56" s="12"/>
      <c r="G56" s="12"/>
      <c r="H56" s="12"/>
    </row>
    <row r="57" spans="1:20">
      <c r="A57" s="27" t="s">
        <v>30</v>
      </c>
      <c r="B57" s="26">
        <v>2319.0975600000002</v>
      </c>
      <c r="C57" s="26">
        <v>15662.743399999999</v>
      </c>
      <c r="D57" s="26">
        <v>3018.0448500000002</v>
      </c>
      <c r="E57" s="26">
        <v>283.62876999999997</v>
      </c>
      <c r="F57" s="26">
        <v>0</v>
      </c>
      <c r="G57" s="26">
        <v>0</v>
      </c>
      <c r="H57" s="26">
        <v>0</v>
      </c>
    </row>
    <row r="58" spans="1:20">
      <c r="A58" s="10" t="s">
        <v>2</v>
      </c>
      <c r="B58" s="12"/>
      <c r="C58" s="12">
        <f>C57/B57</f>
        <v>6.7538096154954337</v>
      </c>
      <c r="D58" s="12">
        <f>D57/C57</f>
        <v>0.19268941416738017</v>
      </c>
      <c r="E58" s="12">
        <f>E57/D57</f>
        <v>9.3977652452712876E-2</v>
      </c>
      <c r="F58" s="12"/>
      <c r="G58" s="12"/>
      <c r="H58" s="12"/>
    </row>
    <row r="59" spans="1:20">
      <c r="A59" s="27" t="s">
        <v>25</v>
      </c>
      <c r="B59" s="26">
        <v>-2192.47523</v>
      </c>
      <c r="C59" s="26">
        <v>-21354.733769999999</v>
      </c>
      <c r="D59" s="26">
        <v>-6895.5799299999999</v>
      </c>
      <c r="E59" s="26">
        <v>-1919.43534</v>
      </c>
      <c r="F59" s="26">
        <v>0</v>
      </c>
      <c r="G59" s="26">
        <v>0</v>
      </c>
      <c r="H59" s="26">
        <v>0</v>
      </c>
    </row>
    <row r="60" spans="1:20">
      <c r="A60" s="10" t="s">
        <v>2</v>
      </c>
      <c r="B60" s="12"/>
      <c r="C60" s="12">
        <f>C59/B59</f>
        <v>9.7400114162293168</v>
      </c>
      <c r="D60" s="12">
        <f>D59/C59</f>
        <v>0.32290638713966041</v>
      </c>
      <c r="E60" s="12">
        <f>E59/D59</f>
        <v>0.2783573476756146</v>
      </c>
      <c r="F60" s="12"/>
      <c r="G60" s="12"/>
      <c r="H60" s="12"/>
    </row>
    <row r="61" spans="1:20" ht="15.75">
      <c r="A61" s="41" t="s">
        <v>17</v>
      </c>
      <c r="B61" s="40">
        <f t="shared" ref="B61:C61" si="56">B41+B53+B55+B57+B59</f>
        <v>3730999.4821700002</v>
      </c>
      <c r="C61" s="40">
        <f t="shared" si="56"/>
        <v>3540594.5938800001</v>
      </c>
      <c r="D61" s="40">
        <f t="shared" ref="D61:G61" si="57">D41+D53+D55+D57+D59</f>
        <v>3837155.1031900002</v>
      </c>
      <c r="E61" s="40">
        <f t="shared" ref="E61" si="58">E41+E53+E55+E57+E59</f>
        <v>4494747.5022200001</v>
      </c>
      <c r="F61" s="40">
        <f t="shared" si="57"/>
        <v>4013251.3200000003</v>
      </c>
      <c r="G61" s="40">
        <f t="shared" si="57"/>
        <v>3869424.8509999998</v>
      </c>
      <c r="H61" s="40">
        <f t="shared" ref="H61" si="59">H41+H53+H55+H57+H59</f>
        <v>3769118.3200000003</v>
      </c>
      <c r="I61" s="34"/>
      <c r="J61" s="34"/>
      <c r="K61" s="34"/>
      <c r="L61" s="35"/>
    </row>
    <row r="62" spans="1:20" ht="13.5" customHeight="1">
      <c r="A62" s="15" t="s">
        <v>2</v>
      </c>
      <c r="B62" s="16"/>
      <c r="C62" s="16">
        <f t="shared" ref="C62" si="60">C61/B61</f>
        <v>0.94896678780044807</v>
      </c>
      <c r="D62" s="16">
        <f t="shared" ref="D62:H62" si="61">D61/C61</f>
        <v>1.0837600864619215</v>
      </c>
      <c r="E62" s="16">
        <f t="shared" si="61"/>
        <v>1.1713749852027908</v>
      </c>
      <c r="F62" s="16">
        <f t="shared" si="61"/>
        <v>0.89287581071413147</v>
      </c>
      <c r="G62" s="16">
        <f t="shared" si="61"/>
        <v>0.96416210759509557</v>
      </c>
      <c r="H62" s="16">
        <f t="shared" si="61"/>
        <v>0.9740771471568761</v>
      </c>
    </row>
    <row r="63" spans="1:20" ht="15" customHeight="1">
      <c r="A63" s="28" t="s">
        <v>44</v>
      </c>
      <c r="B63" s="29">
        <f>B61-110593.86</f>
        <v>3620405.6221700003</v>
      </c>
      <c r="C63" s="29">
        <f>C61-13269.847</f>
        <v>3527324.74688</v>
      </c>
      <c r="D63" s="29">
        <f>D61-0</f>
        <v>3837155.1031900002</v>
      </c>
      <c r="E63" s="29">
        <f>E61-128656.7-84802.9</f>
        <v>4281287.9022199996</v>
      </c>
      <c r="F63" s="29">
        <f>F61-0</f>
        <v>4013251.3200000003</v>
      </c>
      <c r="G63" s="29">
        <f>G61-0</f>
        <v>3869424.8509999998</v>
      </c>
      <c r="H63" s="29">
        <f>H61-0</f>
        <v>3769118.3200000003</v>
      </c>
    </row>
    <row r="64" spans="1:20" ht="12" customHeight="1">
      <c r="A64" s="13" t="s">
        <v>2</v>
      </c>
      <c r="B64" s="11"/>
      <c r="C64" s="11">
        <f t="shared" ref="C64" si="62">C63/B63</f>
        <v>0.97428993184630797</v>
      </c>
      <c r="D64" s="11">
        <f t="shared" ref="D64:H64" si="63">D63/C63</f>
        <v>1.0878372076696516</v>
      </c>
      <c r="E64" s="11">
        <f t="shared" si="63"/>
        <v>1.1157453340003827</v>
      </c>
      <c r="F64" s="11">
        <f t="shared" si="63"/>
        <v>0.93739346936210177</v>
      </c>
      <c r="G64" s="11">
        <f t="shared" si="63"/>
        <v>0.96416210759509557</v>
      </c>
      <c r="H64" s="11">
        <f t="shared" si="63"/>
        <v>0.9740771471568761</v>
      </c>
    </row>
    <row r="65" spans="1:8" ht="4.5" customHeight="1">
      <c r="A65" s="20"/>
      <c r="B65" s="21"/>
      <c r="C65" s="21"/>
      <c r="D65" s="21"/>
      <c r="E65" s="21"/>
      <c r="F65" s="21"/>
    </row>
    <row r="66" spans="1:8" ht="12" customHeight="1">
      <c r="A66" s="22" t="s">
        <v>42</v>
      </c>
      <c r="D66" s="22" t="s">
        <v>28</v>
      </c>
      <c r="E66" s="23"/>
      <c r="F66" s="23"/>
    </row>
    <row r="67" spans="1:8" ht="5.25" customHeight="1">
      <c r="A67" s="22"/>
      <c r="B67" s="23"/>
      <c r="C67" s="23"/>
      <c r="D67" s="23"/>
      <c r="E67" s="23"/>
      <c r="F67" s="23"/>
    </row>
    <row r="68" spans="1:8" ht="15.75">
      <c r="A68" s="3" t="s">
        <v>43</v>
      </c>
      <c r="B68" s="3"/>
      <c r="F68" s="4" t="s">
        <v>18</v>
      </c>
    </row>
    <row r="69" spans="1:8">
      <c r="C69" s="5"/>
    </row>
    <row r="70" spans="1:8" ht="15.75">
      <c r="A70" s="4"/>
      <c r="B70" s="4"/>
      <c r="C70" s="4"/>
      <c r="D70" s="4"/>
      <c r="E70" s="4"/>
      <c r="F70" s="4"/>
      <c r="G70" s="4"/>
      <c r="H70" s="4"/>
    </row>
    <row r="71" spans="1:8" ht="15.75">
      <c r="A71" s="4"/>
      <c r="B71" s="4"/>
      <c r="C71" s="4"/>
      <c r="D71" s="4"/>
      <c r="E71" s="4"/>
      <c r="F71" s="4"/>
      <c r="G71" s="4"/>
      <c r="H71" s="4"/>
    </row>
  </sheetData>
  <mergeCells count="2">
    <mergeCell ref="A2:H2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2022-11-15T11:45:36Z</dcterms:modified>
</cp:coreProperties>
</file>