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2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8" i="1"/>
  <c r="G8"/>
  <c r="F8"/>
  <c r="E117"/>
  <c r="E52"/>
  <c r="E54"/>
  <c r="E8"/>
  <c r="D117"/>
  <c r="D8"/>
  <c r="C106" l="1"/>
  <c r="C103"/>
  <c r="B103"/>
  <c r="C100"/>
  <c r="C96"/>
  <c r="C94"/>
  <c r="C91"/>
  <c r="C92" s="1"/>
  <c r="B91"/>
  <c r="C89"/>
  <c r="C87"/>
  <c r="C85"/>
  <c r="C81"/>
  <c r="C78"/>
  <c r="C79" s="1"/>
  <c r="B78"/>
  <c r="C76"/>
  <c r="C74"/>
  <c r="C71"/>
  <c r="C72" s="1"/>
  <c r="B71"/>
  <c r="C69"/>
  <c r="C66"/>
  <c r="C64"/>
  <c r="C62"/>
  <c r="C60"/>
  <c r="C58"/>
  <c r="C55"/>
  <c r="B55"/>
  <c r="C51"/>
  <c r="B51"/>
  <c r="C47"/>
  <c r="C45"/>
  <c r="C43"/>
  <c r="C40"/>
  <c r="B40"/>
  <c r="C41" s="1"/>
  <c r="C38"/>
  <c r="C36"/>
  <c r="C33"/>
  <c r="C31"/>
  <c r="C28"/>
  <c r="C29" s="1"/>
  <c r="B28"/>
  <c r="C24"/>
  <c r="C19"/>
  <c r="B19"/>
  <c r="C17"/>
  <c r="C13"/>
  <c r="C11"/>
  <c r="C8"/>
  <c r="B8"/>
  <c r="C9" s="1"/>
  <c r="C6"/>
  <c r="B6"/>
  <c r="C115" l="1"/>
  <c r="C117" s="1"/>
  <c r="B115"/>
  <c r="B117" s="1"/>
  <c r="C7"/>
  <c r="C104"/>
  <c r="C56"/>
  <c r="C20"/>
  <c r="D91"/>
  <c r="E91"/>
  <c r="H91"/>
  <c r="G91"/>
  <c r="F91"/>
  <c r="H98"/>
  <c r="G98"/>
  <c r="F54"/>
  <c r="H51"/>
  <c r="G51"/>
  <c r="F51"/>
  <c r="E51"/>
  <c r="D51"/>
  <c r="H28"/>
  <c r="G28"/>
  <c r="F28"/>
  <c r="E28"/>
  <c r="D28"/>
  <c r="F52" l="1"/>
  <c r="C116"/>
  <c r="C118"/>
  <c r="D11"/>
  <c r="D76"/>
  <c r="D43" l="1"/>
  <c r="F22"/>
  <c r="E76"/>
  <c r="D64"/>
  <c r="E11"/>
  <c r="D103" l="1"/>
  <c r="E103"/>
  <c r="H103"/>
  <c r="G103"/>
  <c r="F103"/>
  <c r="D19"/>
  <c r="E19"/>
  <c r="F76"/>
  <c r="E43"/>
  <c r="E64"/>
  <c r="D40"/>
  <c r="E40"/>
  <c r="D106" l="1"/>
  <c r="D104"/>
  <c r="D100"/>
  <c r="D96"/>
  <c r="D94"/>
  <c r="D89"/>
  <c r="D87"/>
  <c r="D85"/>
  <c r="D81"/>
  <c r="D78"/>
  <c r="D74"/>
  <c r="D71"/>
  <c r="D72" s="1"/>
  <c r="D69"/>
  <c r="D66"/>
  <c r="D62"/>
  <c r="D60"/>
  <c r="D58"/>
  <c r="D55"/>
  <c r="D47"/>
  <c r="D45"/>
  <c r="D41"/>
  <c r="D38"/>
  <c r="D36"/>
  <c r="D33"/>
  <c r="D31"/>
  <c r="D29"/>
  <c r="D24"/>
  <c r="D20"/>
  <c r="D17"/>
  <c r="D6"/>
  <c r="H76"/>
  <c r="G76"/>
  <c r="G43"/>
  <c r="F43"/>
  <c r="D115" l="1"/>
  <c r="D56"/>
  <c r="D79"/>
  <c r="D7"/>
  <c r="D9"/>
  <c r="D92"/>
  <c r="H111"/>
  <c r="H106"/>
  <c r="H100"/>
  <c r="H96"/>
  <c r="H89"/>
  <c r="H87"/>
  <c r="H85"/>
  <c r="H81"/>
  <c r="H78"/>
  <c r="H74"/>
  <c r="H71"/>
  <c r="H69"/>
  <c r="H66"/>
  <c r="H64"/>
  <c r="H62"/>
  <c r="H60"/>
  <c r="H58"/>
  <c r="H55"/>
  <c r="H47"/>
  <c r="H40"/>
  <c r="H38"/>
  <c r="H36"/>
  <c r="H33"/>
  <c r="H31"/>
  <c r="H24"/>
  <c r="H17"/>
  <c r="H15"/>
  <c r="H11"/>
  <c r="H9"/>
  <c r="G55"/>
  <c r="F55"/>
  <c r="E55"/>
  <c r="G64"/>
  <c r="F64"/>
  <c r="D116" l="1"/>
  <c r="H56"/>
  <c r="H6"/>
  <c r="E94"/>
  <c r="G11"/>
  <c r="F6"/>
  <c r="H92"/>
  <c r="F62"/>
  <c r="E62"/>
  <c r="E78"/>
  <c r="E71"/>
  <c r="E6"/>
  <c r="F106"/>
  <c r="E106"/>
  <c r="F100"/>
  <c r="E100"/>
  <c r="F96"/>
  <c r="E96"/>
  <c r="F89"/>
  <c r="E89"/>
  <c r="F87"/>
  <c r="E87"/>
  <c r="F85"/>
  <c r="E85"/>
  <c r="F81"/>
  <c r="E81"/>
  <c r="F74"/>
  <c r="E74"/>
  <c r="F69"/>
  <c r="E69"/>
  <c r="F66"/>
  <c r="E66"/>
  <c r="F60"/>
  <c r="E60"/>
  <c r="F58"/>
  <c r="E58"/>
  <c r="F47"/>
  <c r="E47"/>
  <c r="F45"/>
  <c r="E45"/>
  <c r="F38"/>
  <c r="E38"/>
  <c r="F36"/>
  <c r="E36"/>
  <c r="F33"/>
  <c r="E33"/>
  <c r="F31"/>
  <c r="E31"/>
  <c r="F24"/>
  <c r="E24"/>
  <c r="F17"/>
  <c r="E17"/>
  <c r="F15"/>
  <c r="F11"/>
  <c r="E115" l="1"/>
  <c r="D118"/>
  <c r="E9"/>
  <c r="F9"/>
  <c r="F7"/>
  <c r="F92"/>
  <c r="G17"/>
  <c r="G15"/>
  <c r="G6"/>
  <c r="G62"/>
  <c r="E7"/>
  <c r="G100"/>
  <c r="E56"/>
  <c r="H29"/>
  <c r="F29"/>
  <c r="E29"/>
  <c r="E92"/>
  <c r="G106"/>
  <c r="G96"/>
  <c r="G81"/>
  <c r="G85"/>
  <c r="G87"/>
  <c r="G89"/>
  <c r="G74"/>
  <c r="G66"/>
  <c r="G69"/>
  <c r="G60"/>
  <c r="G58"/>
  <c r="G45"/>
  <c r="G47"/>
  <c r="G38"/>
  <c r="G36"/>
  <c r="G33"/>
  <c r="G31"/>
  <c r="G24"/>
  <c r="G40"/>
  <c r="H41" s="1"/>
  <c r="G71"/>
  <c r="H72" s="1"/>
  <c r="G78"/>
  <c r="H79" s="1"/>
  <c r="H104"/>
  <c r="G111"/>
  <c r="E20"/>
  <c r="E79"/>
  <c r="F78"/>
  <c r="F79" s="1"/>
  <c r="H7" l="1"/>
  <c r="G56"/>
  <c r="F56"/>
  <c r="G79"/>
  <c r="G9"/>
  <c r="G7"/>
  <c r="G29" l="1"/>
  <c r="F71" l="1"/>
  <c r="E72"/>
  <c r="F40"/>
  <c r="E41"/>
  <c r="E104"/>
  <c r="G104" l="1"/>
  <c r="F104"/>
  <c r="G72"/>
  <c r="F72"/>
  <c r="F41"/>
  <c r="G41"/>
  <c r="G92"/>
  <c r="E118" l="1"/>
  <c r="E116"/>
  <c r="H22"/>
  <c r="G22"/>
  <c r="G19"/>
  <c r="G115" s="1"/>
  <c r="H19"/>
  <c r="H115" s="1"/>
  <c r="F19"/>
  <c r="F115" s="1"/>
  <c r="F20" l="1"/>
  <c r="H20"/>
  <c r="F116"/>
  <c r="F117"/>
  <c r="F118" s="1"/>
  <c r="G116"/>
  <c r="G117"/>
  <c r="H117"/>
  <c r="H116"/>
  <c r="G20"/>
  <c r="H118" l="1"/>
  <c r="G118"/>
</calcChain>
</file>

<file path=xl/sharedStrings.xml><?xml version="1.0" encoding="utf-8"?>
<sst xmlns="http://schemas.openxmlformats.org/spreadsheetml/2006/main" count="138" uniqueCount="66">
  <si>
    <t>(тыс. руб.)</t>
  </si>
  <si>
    <t>Наименование расходов</t>
  </si>
  <si>
    <t>Общегосударственные вопросы</t>
  </si>
  <si>
    <t>темп роста</t>
  </si>
  <si>
    <t xml:space="preserve">     - в том числе  функционирование органов МСУ</t>
  </si>
  <si>
    <t xml:space="preserve">     - в том числе  резервные фонды</t>
  </si>
  <si>
    <t xml:space="preserve">     - в том числе  другие общегосударств. вопросы</t>
  </si>
  <si>
    <t>Нац. безопасность и правоохранит. деятельность</t>
  </si>
  <si>
    <t xml:space="preserve">     - в том числе  др. вопросы в этой области</t>
  </si>
  <si>
    <t>Национальная экономика</t>
  </si>
  <si>
    <t xml:space="preserve">     - в том числе  лесное хозяйство</t>
  </si>
  <si>
    <t xml:space="preserve">     - в том числе  транспорт</t>
  </si>
  <si>
    <t>Жилищно-коммунальное хозяйство</t>
  </si>
  <si>
    <t xml:space="preserve">     - в том числе  жилищное хозяйство</t>
  </si>
  <si>
    <t xml:space="preserve">     - в том числе  коммунальное хозяйство</t>
  </si>
  <si>
    <t xml:space="preserve">     - в том числе  благоустройство</t>
  </si>
  <si>
    <t>Образование</t>
  </si>
  <si>
    <t xml:space="preserve">    - в том числе  др. вопросы в области образования</t>
  </si>
  <si>
    <t xml:space="preserve">    - в том числе культура</t>
  </si>
  <si>
    <t xml:space="preserve">    - в том числе периодическая печать и издательства</t>
  </si>
  <si>
    <t>Социальная политика</t>
  </si>
  <si>
    <t xml:space="preserve">    - в том числе пенсионное обеспечение</t>
  </si>
  <si>
    <t xml:space="preserve">    - в том числе социальное обслуживание населения</t>
  </si>
  <si>
    <t xml:space="preserve">    - в том числе социальное обеспечение населения</t>
  </si>
  <si>
    <t xml:space="preserve">    - в том числе охрана семьи и детства</t>
  </si>
  <si>
    <t>Условно утвержденные расходы</t>
  </si>
  <si>
    <t>ВСЕГО РАСХОДОВ</t>
  </si>
  <si>
    <t>В.Г. Лифанов</t>
  </si>
  <si>
    <t xml:space="preserve">    - в том числе массовый спорт</t>
  </si>
  <si>
    <t>Физическая культура и спорт</t>
  </si>
  <si>
    <t>Средства массовой информации</t>
  </si>
  <si>
    <t>Обслуживание государ. и муниц. долга</t>
  </si>
  <si>
    <t xml:space="preserve">     - в том числе  обеспечение проведения выборов</t>
  </si>
  <si>
    <t>Приложение 2</t>
  </si>
  <si>
    <t xml:space="preserve">    - в том числе др. вопросы в области культуры</t>
  </si>
  <si>
    <t xml:space="preserve">     - в том числе  судебная система</t>
  </si>
  <si>
    <t xml:space="preserve">    - в том числе др. вопросы в области соц. политики</t>
  </si>
  <si>
    <t xml:space="preserve">     - в том числе  дорожное хозяйство (дорож. фонды)</t>
  </si>
  <si>
    <t xml:space="preserve">     - в том числе  др. вопр. в области нац. экономики</t>
  </si>
  <si>
    <t xml:space="preserve">    - в том числе др. вопросы в области ФКиС</t>
  </si>
  <si>
    <t xml:space="preserve">    - в том числе  дошкольное образование</t>
  </si>
  <si>
    <t xml:space="preserve">    - в том числе  общее образование</t>
  </si>
  <si>
    <t xml:space="preserve">    - в том числе  дополнительное образование детей</t>
  </si>
  <si>
    <t xml:space="preserve">                                                  (**)  проектные показатели предстоящего трехлетия</t>
  </si>
  <si>
    <t xml:space="preserve">    - в том числе физическая культура</t>
  </si>
  <si>
    <t xml:space="preserve">    - в том числе  проф. подготовка и повыш. квалифик.</t>
  </si>
  <si>
    <t>Культура и кинематография</t>
  </si>
  <si>
    <t xml:space="preserve">     - в том числе  др. вопросы в области ЖКХ</t>
  </si>
  <si>
    <t xml:space="preserve">     - в том числе  гражданская оборона</t>
  </si>
  <si>
    <t xml:space="preserve">     - в том числе  защита от чрезвыч. ситуаций (и ГО)</t>
  </si>
  <si>
    <t xml:space="preserve">    - в том числе др. вопросы в области СМИ</t>
  </si>
  <si>
    <t>2024 г.  (**)</t>
  </si>
  <si>
    <t xml:space="preserve">    - в том числе  молодежная политика</t>
  </si>
  <si>
    <t>2025 г.  (**)</t>
  </si>
  <si>
    <t>в т. ч. без возмещ. затрат теплоснабж. организ.</t>
  </si>
  <si>
    <t xml:space="preserve">        Председатель Счетной палаты ЗАТО Железногорск</t>
  </si>
  <si>
    <t xml:space="preserve">                                                  (*)  текущие утвержденные показатели действующего года</t>
  </si>
  <si>
    <t>Охрана окружающей среды</t>
  </si>
  <si>
    <t xml:space="preserve">    - в том числе  др. вопросы в этой области</t>
  </si>
  <si>
    <t xml:space="preserve">    - в том числе спорт высших достижений</t>
  </si>
  <si>
    <t>Динамика  расходов бюджета ЗАТО Железногорск в 2020-2026 годах</t>
  </si>
  <si>
    <t xml:space="preserve">2020 г. </t>
  </si>
  <si>
    <t xml:space="preserve">2021 г. </t>
  </si>
  <si>
    <t xml:space="preserve">2022 г. </t>
  </si>
  <si>
    <t>2023 г.  (*)</t>
  </si>
  <si>
    <t>2026 г.  (**)</t>
  </si>
</sst>
</file>

<file path=xl/styles.xml><?xml version="1.0" encoding="utf-8"?>
<styleSheet xmlns="http://schemas.openxmlformats.org/spreadsheetml/2006/main">
  <numFmts count="3">
    <numFmt numFmtId="164" formatCode="#,##0.0_р_."/>
    <numFmt numFmtId="165" formatCode="_-* #,##0.0_р_._-;\-* #,##0.0_р_._-;_-* &quot;-&quot;?_р_._-;_-@_-"/>
    <numFmt numFmtId="166" formatCode="0.0%"/>
  </numFmts>
  <fonts count="19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0"/>
      <color rgb="FF000000"/>
      <name val="Arial CYR"/>
    </font>
    <font>
      <b/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8F8F8"/>
        <bgColor indexed="64"/>
      </patternFill>
    </fill>
    <fill>
      <patternFill patternType="solid">
        <fgColor rgb="FFEAEAEA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5" fillId="2" borderId="4">
      <alignment horizontal="right" vertical="top" shrinkToFit="1"/>
    </xf>
    <xf numFmtId="4" fontId="17" fillId="2" borderId="4">
      <alignment horizontal="right" vertical="top" shrinkToFit="1"/>
    </xf>
  </cellStyleXfs>
  <cellXfs count="3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166" fontId="8" fillId="0" borderId="1" xfId="0" applyNumberFormat="1" applyFont="1" applyBorder="1" applyAlignment="1">
      <alignment horizontal="right"/>
    </xf>
    <xf numFmtId="0" fontId="9" fillId="0" borderId="1" xfId="0" applyFont="1" applyBorder="1"/>
    <xf numFmtId="0" fontId="10" fillId="0" borderId="1" xfId="0" applyFont="1" applyBorder="1" applyAlignment="1">
      <alignment horizontal="right"/>
    </xf>
    <xf numFmtId="166" fontId="11" fillId="0" borderId="1" xfId="0" applyNumberFormat="1" applyFont="1" applyBorder="1" applyAlignment="1">
      <alignment horizontal="right"/>
    </xf>
    <xf numFmtId="166" fontId="11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>
      <alignment horizontal="right"/>
    </xf>
    <xf numFmtId="165" fontId="9" fillId="0" borderId="1" xfId="0" applyNumberFormat="1" applyFont="1" applyFill="1" applyBorder="1" applyAlignment="1">
      <alignment horizontal="center"/>
    </xf>
    <xf numFmtId="164" fontId="14" fillId="0" borderId="1" xfId="0" applyNumberFormat="1" applyFont="1" applyBorder="1" applyAlignment="1">
      <alignment horizontal="right"/>
    </xf>
    <xf numFmtId="0" fontId="14" fillId="0" borderId="1" xfId="0" applyFont="1" applyFill="1" applyBorder="1" applyAlignment="1">
      <alignment horizontal="right"/>
    </xf>
    <xf numFmtId="0" fontId="12" fillId="0" borderId="0" xfId="0" applyFont="1" applyBorder="1" applyAlignment="1">
      <alignment horizontal="right"/>
    </xf>
    <xf numFmtId="166" fontId="13" fillId="0" borderId="0" xfId="0" applyNumberFormat="1" applyFont="1" applyFill="1" applyBorder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right"/>
    </xf>
    <xf numFmtId="0" fontId="10" fillId="0" borderId="0" xfId="0" applyFont="1"/>
    <xf numFmtId="0" fontId="14" fillId="0" borderId="1" xfId="0" applyFont="1" applyBorder="1" applyAlignment="1">
      <alignment horizontal="right"/>
    </xf>
    <xf numFmtId="164" fontId="9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16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right"/>
    </xf>
    <xf numFmtId="166" fontId="7" fillId="3" borderId="1" xfId="0" applyNumberFormat="1" applyFont="1" applyFill="1" applyBorder="1" applyAlignment="1">
      <alignment horizontal="right"/>
    </xf>
    <xf numFmtId="166" fontId="5" fillId="3" borderId="1" xfId="0" applyNumberFormat="1" applyFont="1" applyFill="1" applyBorder="1" applyAlignment="1">
      <alignment horizontal="right"/>
    </xf>
    <xf numFmtId="0" fontId="9" fillId="4" borderId="3" xfId="0" applyFont="1" applyFill="1" applyBorder="1"/>
    <xf numFmtId="164" fontId="6" fillId="4" borderId="1" xfId="0" applyNumberFormat="1" applyFont="1" applyFill="1" applyBorder="1" applyAlignment="1">
      <alignment horizontal="center"/>
    </xf>
    <xf numFmtId="166" fontId="7" fillId="4" borderId="1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horizontal="center"/>
    </xf>
    <xf numFmtId="165" fontId="5" fillId="4" borderId="1" xfId="0" applyNumberFormat="1" applyFont="1" applyFill="1" applyBorder="1" applyAlignment="1">
      <alignment horizontal="center"/>
    </xf>
    <xf numFmtId="0" fontId="9" fillId="4" borderId="1" xfId="0" applyFont="1" applyFill="1" applyBorder="1"/>
    <xf numFmtId="0" fontId="5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3">
    <cellStyle name="xl39" xfId="1"/>
    <cellStyle name="xl41" xfId="2"/>
    <cellStyle name="Обычный" xfId="0" builtinId="0"/>
  </cellStyles>
  <dxfs count="0"/>
  <tableStyles count="0" defaultTableStyle="TableStyleMedium9" defaultPivotStyle="PivotStyleLight16"/>
  <colors>
    <mruColors>
      <color rgb="FFEAEAEA"/>
      <color rgb="FFF8F8F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7"/>
  <sheetViews>
    <sheetView tabSelected="1" topLeftCell="A91" zoomScaleNormal="100" workbookViewId="0">
      <selection activeCell="H114" sqref="H114"/>
    </sheetView>
  </sheetViews>
  <sheetFormatPr defaultRowHeight="15"/>
  <cols>
    <col min="1" max="1" width="41.7109375" customWidth="1"/>
    <col min="2" max="3" width="12.5703125" customWidth="1"/>
    <col min="4" max="5" width="12.85546875" customWidth="1"/>
    <col min="6" max="6" width="12.5703125" customWidth="1"/>
    <col min="7" max="7" width="12.42578125" customWidth="1"/>
    <col min="8" max="8" width="12.85546875" customWidth="1"/>
  </cols>
  <sheetData>
    <row r="1" spans="1:8" ht="15.75">
      <c r="B1" s="3"/>
      <c r="C1" s="3"/>
      <c r="D1" s="3"/>
      <c r="E1" s="3"/>
      <c r="F1" s="2"/>
      <c r="H1" s="20" t="s">
        <v>33</v>
      </c>
    </row>
    <row r="2" spans="1:8" ht="15.75">
      <c r="A2" s="32" t="s">
        <v>60</v>
      </c>
      <c r="B2" s="32"/>
      <c r="C2" s="32"/>
      <c r="D2" s="32"/>
      <c r="E2" s="32"/>
      <c r="F2" s="32"/>
      <c r="G2" s="32"/>
      <c r="H2" s="32"/>
    </row>
    <row r="3" spans="1:8" ht="15.75">
      <c r="A3" s="32" t="s">
        <v>0</v>
      </c>
      <c r="B3" s="32"/>
      <c r="C3" s="32"/>
      <c r="D3" s="32"/>
      <c r="E3" s="32"/>
      <c r="F3" s="32"/>
      <c r="G3" s="32"/>
      <c r="H3" s="32"/>
    </row>
    <row r="4" spans="1:8" ht="8.25" customHeight="1" thickBot="1">
      <c r="A4" s="3"/>
      <c r="B4" s="3"/>
      <c r="C4" s="3"/>
      <c r="D4" s="3"/>
      <c r="E4" s="3"/>
      <c r="F4" s="3"/>
      <c r="G4" s="3"/>
      <c r="H4" s="3"/>
    </row>
    <row r="5" spans="1:8" ht="17.25" customHeight="1" thickBot="1">
      <c r="A5" s="21" t="s">
        <v>1</v>
      </c>
      <c r="B5" s="31" t="s">
        <v>61</v>
      </c>
      <c r="C5" s="31" t="s">
        <v>62</v>
      </c>
      <c r="D5" s="31" t="s">
        <v>63</v>
      </c>
      <c r="E5" s="31" t="s">
        <v>64</v>
      </c>
      <c r="F5" s="31" t="s">
        <v>51</v>
      </c>
      <c r="G5" s="31" t="s">
        <v>53</v>
      </c>
      <c r="H5" s="31" t="s">
        <v>65</v>
      </c>
    </row>
    <row r="6" spans="1:8">
      <c r="A6" s="25" t="s">
        <v>2</v>
      </c>
      <c r="B6" s="26">
        <f t="shared" ref="B6" si="0">B8+B10+B12+B14+B16</f>
        <v>351565.35580000002</v>
      </c>
      <c r="C6" s="26">
        <f t="shared" ref="C6:D6" si="1">C8+C10+C12+C14+C16</f>
        <v>376327.56819999998</v>
      </c>
      <c r="D6" s="26">
        <f t="shared" si="1"/>
        <v>412943.65035000001</v>
      </c>
      <c r="E6" s="26">
        <f t="shared" ref="E6:G6" si="2">E8+E10+E12+E14+E16</f>
        <v>500708.94027000002</v>
      </c>
      <c r="F6" s="26">
        <f t="shared" si="2"/>
        <v>529154.85499999998</v>
      </c>
      <c r="G6" s="26">
        <f t="shared" si="2"/>
        <v>477312.467</v>
      </c>
      <c r="H6" s="26">
        <f t="shared" ref="H6" si="3">H8+H10+H12+H14+H16</f>
        <v>454467.36699999997</v>
      </c>
    </row>
    <row r="7" spans="1:8">
      <c r="A7" s="6" t="s">
        <v>3</v>
      </c>
      <c r="B7" s="27"/>
      <c r="C7" s="27">
        <f t="shared" ref="C7" si="4">C6/B6</f>
        <v>1.0704341653450256</v>
      </c>
      <c r="D7" s="27">
        <f t="shared" ref="D7" si="5">D6/C6</f>
        <v>1.0972984315901628</v>
      </c>
      <c r="E7" s="27">
        <f t="shared" ref="E7" si="6">E6/D6</f>
        <v>1.212535753596435</v>
      </c>
      <c r="F7" s="27">
        <f t="shared" ref="F7" si="7">F6/E6</f>
        <v>1.0568112778546772</v>
      </c>
      <c r="G7" s="27">
        <f t="shared" ref="G7:H7" si="8">G6/F6</f>
        <v>0.90202794605371239</v>
      </c>
      <c r="H7" s="27">
        <f t="shared" si="8"/>
        <v>0.95213806137605028</v>
      </c>
    </row>
    <row r="8" spans="1:8">
      <c r="A8" s="5" t="s">
        <v>4</v>
      </c>
      <c r="B8" s="19">
        <f>2394.98852+16582.0082+125098.75562+13090.27539</f>
        <v>157166.02773</v>
      </c>
      <c r="C8" s="19">
        <f>2746.02881+14215.24432+137132.30697+16572.09748</f>
        <v>170665.67758000002</v>
      </c>
      <c r="D8" s="19">
        <f>2872.56787+15990.04582+147445.66619+20635.61012</f>
        <v>186943.88999999998</v>
      </c>
      <c r="E8" s="19">
        <f>(4126097+18166212+164049143.94+21632020)/1000</f>
        <v>207973.47294000001</v>
      </c>
      <c r="F8" s="19">
        <f>3419.426+18541.747+171852.608+22275.104</f>
        <v>216088.88500000001</v>
      </c>
      <c r="G8" s="19">
        <f>3419.426+18541.747+171211.226+22275.104</f>
        <v>215447.503</v>
      </c>
      <c r="H8" s="19">
        <f>3419.426+18541.747+171211.226+22275.104</f>
        <v>215447.503</v>
      </c>
    </row>
    <row r="9" spans="1:8">
      <c r="A9" s="6" t="s">
        <v>3</v>
      </c>
      <c r="B9" s="7"/>
      <c r="C9" s="7">
        <f t="shared" ref="C9" si="9">C8/B8</f>
        <v>1.0858941976518708</v>
      </c>
      <c r="D9" s="7">
        <f t="shared" ref="D9:D11" si="10">D8/C8</f>
        <v>1.0953807036705989</v>
      </c>
      <c r="E9" s="7">
        <f t="shared" ref="E9" si="11">E8/D8</f>
        <v>1.112491416221199</v>
      </c>
      <c r="F9" s="7">
        <f t="shared" ref="F9" si="12">F8/E8</f>
        <v>1.0390213806851285</v>
      </c>
      <c r="G9" s="7">
        <f t="shared" ref="G9:H9" si="13">G8/F8</f>
        <v>0.99703186029211999</v>
      </c>
      <c r="H9" s="7">
        <f t="shared" si="13"/>
        <v>1</v>
      </c>
    </row>
    <row r="10" spans="1:8">
      <c r="A10" s="5" t="s">
        <v>35</v>
      </c>
      <c r="B10" s="19">
        <v>19.5</v>
      </c>
      <c r="C10" s="19">
        <v>18.399999999999999</v>
      </c>
      <c r="D10" s="19">
        <v>191.3</v>
      </c>
      <c r="E10" s="19">
        <v>19.785</v>
      </c>
      <c r="F10" s="19">
        <v>2.4</v>
      </c>
      <c r="G10" s="19">
        <v>2.1</v>
      </c>
      <c r="H10" s="19">
        <v>0</v>
      </c>
    </row>
    <row r="11" spans="1:8">
      <c r="A11" s="6" t="s">
        <v>3</v>
      </c>
      <c r="B11" s="7"/>
      <c r="C11" s="7">
        <f t="shared" ref="C11" si="14">C10/B10</f>
        <v>0.94358974358974357</v>
      </c>
      <c r="D11" s="7">
        <f t="shared" si="10"/>
        <v>10.396739130434783</v>
      </c>
      <c r="E11" s="7">
        <f t="shared" ref="E11" si="15">E10/D10</f>
        <v>0.10342394145321485</v>
      </c>
      <c r="F11" s="7">
        <f>F10/E10</f>
        <v>0.12130401819560273</v>
      </c>
      <c r="G11" s="7">
        <f>G10/F10</f>
        <v>0.87500000000000011</v>
      </c>
      <c r="H11" s="7">
        <f>H10/G10</f>
        <v>0</v>
      </c>
    </row>
    <row r="12" spans="1:8">
      <c r="A12" s="5" t="s">
        <v>32</v>
      </c>
      <c r="B12" s="19">
        <v>11989.18744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</row>
    <row r="13" spans="1:8">
      <c r="A13" s="6" t="s">
        <v>3</v>
      </c>
      <c r="B13" s="7"/>
      <c r="C13" s="7">
        <f t="shared" ref="C13" si="16">C12/B12</f>
        <v>0</v>
      </c>
      <c r="D13" s="7"/>
      <c r="E13" s="7"/>
      <c r="F13" s="7"/>
      <c r="G13" s="7"/>
      <c r="H13" s="7"/>
    </row>
    <row r="14" spans="1:8">
      <c r="A14" s="5" t="s">
        <v>5</v>
      </c>
      <c r="B14" s="19">
        <v>0</v>
      </c>
      <c r="C14" s="19">
        <v>0</v>
      </c>
      <c r="D14" s="19">
        <v>0</v>
      </c>
      <c r="E14" s="19">
        <v>1500</v>
      </c>
      <c r="F14" s="19">
        <v>1500</v>
      </c>
      <c r="G14" s="19">
        <v>1500</v>
      </c>
      <c r="H14" s="19">
        <v>1500</v>
      </c>
    </row>
    <row r="15" spans="1:8">
      <c r="A15" s="6" t="s">
        <v>3</v>
      </c>
      <c r="B15" s="7"/>
      <c r="C15" s="7"/>
      <c r="D15" s="7"/>
      <c r="E15" s="7"/>
      <c r="F15" s="7">
        <f>F14/E14</f>
        <v>1</v>
      </c>
      <c r="G15" s="7">
        <f>G14/F14</f>
        <v>1</v>
      </c>
      <c r="H15" s="7">
        <f>H14/G14</f>
        <v>1</v>
      </c>
    </row>
    <row r="16" spans="1:8">
      <c r="A16" s="5" t="s">
        <v>6</v>
      </c>
      <c r="B16" s="19">
        <v>182390.64063000001</v>
      </c>
      <c r="C16" s="19">
        <v>205643.49062</v>
      </c>
      <c r="D16" s="19">
        <v>225808.46035000001</v>
      </c>
      <c r="E16" s="19">
        <v>291215.68232999998</v>
      </c>
      <c r="F16" s="19">
        <v>311563.57</v>
      </c>
      <c r="G16" s="19">
        <v>260362.864</v>
      </c>
      <c r="H16" s="19">
        <v>237519.864</v>
      </c>
    </row>
    <row r="17" spans="1:8">
      <c r="A17" s="6" t="s">
        <v>3</v>
      </c>
      <c r="B17" s="7"/>
      <c r="C17" s="7">
        <f t="shared" ref="C17" si="17">C16/B16</f>
        <v>1.1274892719806331</v>
      </c>
      <c r="D17" s="7">
        <f t="shared" ref="D17" si="18">D16/C16</f>
        <v>1.0980579043333885</v>
      </c>
      <c r="E17" s="7">
        <f t="shared" ref="E17" si="19">E16/D16</f>
        <v>1.2896579777330737</v>
      </c>
      <c r="F17" s="7">
        <f t="shared" ref="F17" si="20">F16/E16</f>
        <v>1.0698722249680983</v>
      </c>
      <c r="G17" s="7">
        <f t="shared" ref="G17:H17" si="21">G16/F16</f>
        <v>0.83566529938015532</v>
      </c>
      <c r="H17" s="7">
        <f t="shared" si="21"/>
        <v>0.91226475370158777</v>
      </c>
    </row>
    <row r="18" spans="1:8" ht="10.5" customHeight="1">
      <c r="A18" s="6"/>
      <c r="B18" s="7"/>
      <c r="C18" s="7"/>
      <c r="D18" s="7"/>
      <c r="E18" s="7"/>
      <c r="F18" s="7"/>
      <c r="G18" s="7"/>
      <c r="H18" s="7"/>
    </row>
    <row r="19" spans="1:8">
      <c r="A19" s="25" t="s">
        <v>7</v>
      </c>
      <c r="B19" s="26">
        <f t="shared" ref="B19:C19" si="22">B21+B23+B25</f>
        <v>23693.9797</v>
      </c>
      <c r="C19" s="26">
        <f t="shared" si="22"/>
        <v>24382.350610000001</v>
      </c>
      <c r="D19" s="26">
        <f t="shared" ref="D19:H19" si="23">D21+D23+D25</f>
        <v>27641.035080000001</v>
      </c>
      <c r="E19" s="26">
        <f t="shared" si="23"/>
        <v>31421.075270000001</v>
      </c>
      <c r="F19" s="26">
        <f t="shared" si="23"/>
        <v>32344.792000000001</v>
      </c>
      <c r="G19" s="26">
        <f t="shared" si="23"/>
        <v>31344.792000000001</v>
      </c>
      <c r="H19" s="26">
        <f t="shared" si="23"/>
        <v>31344.792000000001</v>
      </c>
    </row>
    <row r="20" spans="1:8">
      <c r="A20" s="6" t="s">
        <v>3</v>
      </c>
      <c r="B20" s="27"/>
      <c r="C20" s="27">
        <f t="shared" ref="C20" si="24">C19/B19</f>
        <v>1.0290525660406471</v>
      </c>
      <c r="D20" s="27">
        <f t="shared" ref="D20" si="25">D19/C19</f>
        <v>1.1336493155284013</v>
      </c>
      <c r="E20" s="27">
        <f t="shared" ref="E20" si="26">E19/D19</f>
        <v>1.1367546540518336</v>
      </c>
      <c r="F20" s="27">
        <f t="shared" ref="F20" si="27">F19/E19</f>
        <v>1.0293979987019075</v>
      </c>
      <c r="G20" s="27">
        <f t="shared" ref="G20:H20" si="28">G19/F19</f>
        <v>0.96908312163516153</v>
      </c>
      <c r="H20" s="27">
        <f t="shared" si="28"/>
        <v>1</v>
      </c>
    </row>
    <row r="21" spans="1:8">
      <c r="A21" s="5" t="s">
        <v>48</v>
      </c>
      <c r="B21" s="19"/>
      <c r="C21" s="19">
        <v>7624.8687799999998</v>
      </c>
      <c r="D21" s="19">
        <v>9744.4622400000007</v>
      </c>
      <c r="E21" s="19">
        <v>11520.36881</v>
      </c>
      <c r="F21" s="19">
        <v>11104.002</v>
      </c>
      <c r="G21" s="19">
        <v>11104.002</v>
      </c>
      <c r="H21" s="19">
        <v>11104.002</v>
      </c>
    </row>
    <row r="22" spans="1:8">
      <c r="A22" s="6" t="s">
        <v>3</v>
      </c>
      <c r="B22" s="7"/>
      <c r="C22" s="7"/>
      <c r="D22" s="7"/>
      <c r="E22" s="7"/>
      <c r="F22" s="7">
        <f t="shared" ref="F22:F24" si="29">F21/E21</f>
        <v>0.96385820481384399</v>
      </c>
      <c r="G22" s="7">
        <f t="shared" ref="G22" si="30">G21/F21</f>
        <v>1</v>
      </c>
      <c r="H22" s="7">
        <f t="shared" ref="H22" si="31">H21/G21</f>
        <v>1</v>
      </c>
    </row>
    <row r="23" spans="1:8">
      <c r="A23" s="5" t="s">
        <v>49</v>
      </c>
      <c r="B23" s="19">
        <v>23693.9797</v>
      </c>
      <c r="C23" s="19">
        <v>16757.481830000001</v>
      </c>
      <c r="D23" s="19">
        <v>17896.572840000001</v>
      </c>
      <c r="E23" s="19">
        <v>19900.706460000001</v>
      </c>
      <c r="F23" s="19">
        <v>20240.79</v>
      </c>
      <c r="G23" s="19">
        <v>20240.79</v>
      </c>
      <c r="H23" s="19">
        <v>20240.79</v>
      </c>
    </row>
    <row r="24" spans="1:8">
      <c r="A24" s="6" t="s">
        <v>3</v>
      </c>
      <c r="B24" s="7"/>
      <c r="C24" s="7">
        <f t="shared" ref="C24" si="32">C23/B23</f>
        <v>0.70724639938811129</v>
      </c>
      <c r="D24" s="7">
        <f t="shared" ref="D24" si="33">D23/C23</f>
        <v>1.0679750705718056</v>
      </c>
      <c r="E24" s="7">
        <f t="shared" ref="E24" si="34">E23/D23</f>
        <v>1.1119842127270665</v>
      </c>
      <c r="F24" s="7">
        <f t="shared" si="29"/>
        <v>1.0170890184568855</v>
      </c>
      <c r="G24" s="7">
        <f t="shared" ref="G24:H24" si="35">G23/F23</f>
        <v>1</v>
      </c>
      <c r="H24" s="7">
        <f t="shared" si="35"/>
        <v>1</v>
      </c>
    </row>
    <row r="25" spans="1:8">
      <c r="A25" s="5" t="s">
        <v>8</v>
      </c>
      <c r="B25" s="19">
        <v>0</v>
      </c>
      <c r="C25" s="19">
        <v>0</v>
      </c>
      <c r="D25" s="19">
        <v>0</v>
      </c>
      <c r="E25" s="19">
        <v>0</v>
      </c>
      <c r="F25" s="19">
        <v>1000</v>
      </c>
      <c r="G25" s="19">
        <v>0</v>
      </c>
      <c r="H25" s="19">
        <v>0</v>
      </c>
    </row>
    <row r="26" spans="1:8">
      <c r="A26" s="6" t="s">
        <v>3</v>
      </c>
      <c r="B26" s="7"/>
      <c r="C26" s="7"/>
      <c r="D26" s="7"/>
      <c r="E26" s="7"/>
      <c r="F26" s="7"/>
      <c r="G26" s="7"/>
      <c r="H26" s="7"/>
    </row>
    <row r="27" spans="1:8" ht="10.5" customHeight="1">
      <c r="A27" s="6"/>
      <c r="B27" s="7"/>
      <c r="C27" s="7"/>
      <c r="D27" s="7"/>
      <c r="E27" s="7"/>
      <c r="F27" s="7"/>
      <c r="G27" s="7"/>
      <c r="H27" s="7"/>
    </row>
    <row r="28" spans="1:8">
      <c r="A28" s="25" t="s">
        <v>9</v>
      </c>
      <c r="B28" s="26">
        <f t="shared" ref="B28:C28" si="36">B30+B32+B34+B37</f>
        <v>410003.15769999998</v>
      </c>
      <c r="C28" s="26">
        <f t="shared" si="36"/>
        <v>427222.99608000007</v>
      </c>
      <c r="D28" s="26">
        <f t="shared" ref="D28:H28" si="37">D30+D32+D34+D37</f>
        <v>506655.88267999998</v>
      </c>
      <c r="E28" s="26">
        <f t="shared" si="37"/>
        <v>618383.63935000007</v>
      </c>
      <c r="F28" s="26">
        <f t="shared" si="37"/>
        <v>581671.46724999999</v>
      </c>
      <c r="G28" s="26">
        <f t="shared" si="37"/>
        <v>410181.05</v>
      </c>
      <c r="H28" s="26">
        <f t="shared" si="37"/>
        <v>410181.05</v>
      </c>
    </row>
    <row r="29" spans="1:8">
      <c r="A29" s="6" t="s">
        <v>3</v>
      </c>
      <c r="B29" s="27"/>
      <c r="C29" s="27">
        <f t="shared" ref="C29" si="38">C28/B28</f>
        <v>1.0419992823386981</v>
      </c>
      <c r="D29" s="27">
        <f t="shared" ref="D29" si="39">D28/C28</f>
        <v>1.1859283964787457</v>
      </c>
      <c r="E29" s="27">
        <f t="shared" ref="E29" si="40">E28/D28</f>
        <v>1.2205200028054672</v>
      </c>
      <c r="F29" s="27">
        <f t="shared" ref="F29" si="41">F28/E28</f>
        <v>0.94063204495741637</v>
      </c>
      <c r="G29" s="27">
        <f t="shared" ref="G29:H29" si="42">G28/F28</f>
        <v>0.70517650098815299</v>
      </c>
      <c r="H29" s="27">
        <f t="shared" si="42"/>
        <v>1</v>
      </c>
    </row>
    <row r="30" spans="1:8">
      <c r="A30" s="5" t="s">
        <v>10</v>
      </c>
      <c r="B30" s="19">
        <v>12291.352849999999</v>
      </c>
      <c r="C30" s="19">
        <v>9844.0469300000004</v>
      </c>
      <c r="D30" s="19">
        <v>9870.0478800000001</v>
      </c>
      <c r="E30" s="19">
        <v>11070.915800000001</v>
      </c>
      <c r="F30" s="19">
        <v>10507.707</v>
      </c>
      <c r="G30" s="19">
        <v>10507.707</v>
      </c>
      <c r="H30" s="19">
        <v>10507.707</v>
      </c>
    </row>
    <row r="31" spans="1:8">
      <c r="A31" s="6" t="s">
        <v>3</v>
      </c>
      <c r="B31" s="7"/>
      <c r="C31" s="7">
        <f t="shared" ref="C31" si="43">C30/B30</f>
        <v>0.80089206209713526</v>
      </c>
      <c r="D31" s="7">
        <f t="shared" ref="D31" si="44">D30/C30</f>
        <v>1.0026412866765966</v>
      </c>
      <c r="E31" s="7">
        <f t="shared" ref="E31" si="45">E30/D30</f>
        <v>1.1216678920507932</v>
      </c>
      <c r="F31" s="7">
        <f t="shared" ref="F31" si="46">F30/E30</f>
        <v>0.9491271715750923</v>
      </c>
      <c r="G31" s="7">
        <f t="shared" ref="G31:H31" si="47">G30/F30</f>
        <v>1</v>
      </c>
      <c r="H31" s="7">
        <f t="shared" si="47"/>
        <v>1</v>
      </c>
    </row>
    <row r="32" spans="1:8">
      <c r="A32" s="5" t="s">
        <v>11</v>
      </c>
      <c r="B32" s="19">
        <v>110319.35832</v>
      </c>
      <c r="C32" s="19">
        <v>103076.90256</v>
      </c>
      <c r="D32" s="19">
        <v>127070.03977</v>
      </c>
      <c r="E32" s="19">
        <v>133186.64535000001</v>
      </c>
      <c r="F32" s="19">
        <v>149342.29999999999</v>
      </c>
      <c r="G32" s="19">
        <v>149342.29999999999</v>
      </c>
      <c r="H32" s="19">
        <v>149342.29999999999</v>
      </c>
    </row>
    <row r="33" spans="1:8">
      <c r="A33" s="6" t="s">
        <v>3</v>
      </c>
      <c r="B33" s="7"/>
      <c r="C33" s="7">
        <f t="shared" ref="C33" si="48">C32/B32</f>
        <v>0.93435009167663918</v>
      </c>
      <c r="D33" s="7">
        <f t="shared" ref="D33" si="49">D32/C32</f>
        <v>1.232769287921063</v>
      </c>
      <c r="E33" s="7">
        <f t="shared" ref="E33" si="50">E32/D32</f>
        <v>1.0481357020983957</v>
      </c>
      <c r="F33" s="7">
        <f t="shared" ref="F33" si="51">F32/E32</f>
        <v>1.1213008602142105</v>
      </c>
      <c r="G33" s="7">
        <f t="shared" ref="G33:H33" si="52">G32/F32</f>
        <v>1</v>
      </c>
      <c r="H33" s="7">
        <f t="shared" si="52"/>
        <v>1</v>
      </c>
    </row>
    <row r="34" spans="1:8" ht="15.75" thickBot="1">
      <c r="A34" s="5" t="s">
        <v>37</v>
      </c>
      <c r="B34" s="19">
        <v>282733.10372999997</v>
      </c>
      <c r="C34" s="19">
        <v>307823.94637000002</v>
      </c>
      <c r="D34" s="19">
        <v>364423.98174999998</v>
      </c>
      <c r="E34" s="19">
        <v>448969.58321000001</v>
      </c>
      <c r="F34" s="19">
        <v>417158.26024999999</v>
      </c>
      <c r="G34" s="19">
        <v>245667.84299999999</v>
      </c>
      <c r="H34" s="19">
        <v>245667.84299999999</v>
      </c>
    </row>
    <row r="35" spans="1:8" ht="15.75" thickBot="1">
      <c r="A35" s="21" t="s">
        <v>1</v>
      </c>
      <c r="B35" s="31" t="s">
        <v>61</v>
      </c>
      <c r="C35" s="31" t="s">
        <v>62</v>
      </c>
      <c r="D35" s="31" t="s">
        <v>63</v>
      </c>
      <c r="E35" s="31" t="s">
        <v>64</v>
      </c>
      <c r="F35" s="31" t="s">
        <v>51</v>
      </c>
      <c r="G35" s="31" t="s">
        <v>53</v>
      </c>
      <c r="H35" s="31" t="s">
        <v>65</v>
      </c>
    </row>
    <row r="36" spans="1:8">
      <c r="A36" s="6" t="s">
        <v>3</v>
      </c>
      <c r="B36" s="7"/>
      <c r="C36" s="7">
        <f t="shared" ref="C36" si="53">C34/B34</f>
        <v>1.0887439154063858</v>
      </c>
      <c r="D36" s="7">
        <f t="shared" ref="D36" si="54">D34/C34</f>
        <v>1.1838714500527114</v>
      </c>
      <c r="E36" s="7">
        <f t="shared" ref="E36" si="55">E34/D34</f>
        <v>1.2319979081892571</v>
      </c>
      <c r="F36" s="7">
        <f t="shared" ref="F36" si="56">F34/E34</f>
        <v>0.92914592847791944</v>
      </c>
      <c r="G36" s="7">
        <f t="shared" ref="G36:H36" si="57">G34/F34</f>
        <v>0.58890801503672252</v>
      </c>
      <c r="H36" s="7">
        <f t="shared" si="57"/>
        <v>1</v>
      </c>
    </row>
    <row r="37" spans="1:8">
      <c r="A37" s="5" t="s">
        <v>38</v>
      </c>
      <c r="B37" s="19">
        <v>4659.3428000000004</v>
      </c>
      <c r="C37" s="19">
        <v>6478.1002200000003</v>
      </c>
      <c r="D37" s="19">
        <v>5291.8132800000003</v>
      </c>
      <c r="E37" s="19">
        <v>25156.494989999999</v>
      </c>
      <c r="F37" s="19">
        <v>4663.2</v>
      </c>
      <c r="G37" s="19">
        <v>4663.2</v>
      </c>
      <c r="H37" s="19">
        <v>4663.2</v>
      </c>
    </row>
    <row r="38" spans="1:8">
      <c r="A38" s="6" t="s">
        <v>3</v>
      </c>
      <c r="B38" s="7"/>
      <c r="C38" s="7">
        <f t="shared" ref="C38" si="58">C37/B37</f>
        <v>1.3903463424069162</v>
      </c>
      <c r="D38" s="7">
        <f t="shared" ref="D38" si="59">D37/C37</f>
        <v>0.81687734062255679</v>
      </c>
      <c r="E38" s="7">
        <f t="shared" ref="E38" si="60">E37/D37</f>
        <v>4.7538515928135689</v>
      </c>
      <c r="F38" s="7">
        <f t="shared" ref="F38" si="61">F37/E37</f>
        <v>0.18536763574789239</v>
      </c>
      <c r="G38" s="7">
        <f t="shared" ref="G38:H38" si="62">G37/F37</f>
        <v>1</v>
      </c>
      <c r="H38" s="7">
        <f t="shared" si="62"/>
        <v>1</v>
      </c>
    </row>
    <row r="39" spans="1:8" ht="12" customHeight="1">
      <c r="A39" s="6"/>
      <c r="B39" s="7"/>
      <c r="C39" s="7"/>
      <c r="D39" s="7"/>
      <c r="E39" s="7"/>
      <c r="F39" s="7"/>
      <c r="G39" s="7"/>
      <c r="H39" s="7"/>
    </row>
    <row r="40" spans="1:8">
      <c r="A40" s="25" t="s">
        <v>12</v>
      </c>
      <c r="B40" s="26">
        <f>B42+B44+B46+B48</f>
        <v>168122.64877</v>
      </c>
      <c r="C40" s="26">
        <f>C42+C44+C46+C48</f>
        <v>189272.43667</v>
      </c>
      <c r="D40" s="26">
        <f>D42+D44+D46+D48</f>
        <v>608139.24329000001</v>
      </c>
      <c r="E40" s="26">
        <f>E42+E44+E46+E48</f>
        <v>393960.33838999999</v>
      </c>
      <c r="F40" s="26">
        <f t="shared" ref="F40:G40" si="63">F42+F44+F46</f>
        <v>294732.62835000001</v>
      </c>
      <c r="G40" s="26">
        <f t="shared" si="63"/>
        <v>143603.508</v>
      </c>
      <c r="H40" s="26">
        <f t="shared" ref="H40" si="64">H42+H44+H46</f>
        <v>139902.299</v>
      </c>
    </row>
    <row r="41" spans="1:8">
      <c r="A41" s="6" t="s">
        <v>3</v>
      </c>
      <c r="B41" s="27"/>
      <c r="C41" s="27">
        <f t="shared" ref="C41" si="65">C40/B40</f>
        <v>1.1257997542552041</v>
      </c>
      <c r="D41" s="27">
        <f t="shared" ref="D41" si="66">D40/C40</f>
        <v>3.2130364779437066</v>
      </c>
      <c r="E41" s="27">
        <f t="shared" ref="E41" si="67">E40/D40</f>
        <v>0.64781272173572635</v>
      </c>
      <c r="F41" s="27">
        <f t="shared" ref="F41" si="68">F40/E40</f>
        <v>0.74812766573022438</v>
      </c>
      <c r="G41" s="27">
        <f t="shared" ref="G41:H41" si="69">G40/F40</f>
        <v>0.48723315366857989</v>
      </c>
      <c r="H41" s="27">
        <f t="shared" si="69"/>
        <v>0.97422619369437691</v>
      </c>
    </row>
    <row r="42" spans="1:8">
      <c r="A42" s="5" t="s">
        <v>13</v>
      </c>
      <c r="B42" s="19">
        <v>2750</v>
      </c>
      <c r="C42" s="19">
        <v>3278.6297399999999</v>
      </c>
      <c r="D42" s="19">
        <v>6863.3176899999999</v>
      </c>
      <c r="E42" s="19">
        <v>34333.400589999997</v>
      </c>
      <c r="F42" s="19">
        <v>4000</v>
      </c>
      <c r="G42" s="19">
        <v>4000</v>
      </c>
      <c r="H42" s="19">
        <v>0</v>
      </c>
    </row>
    <row r="43" spans="1:8">
      <c r="A43" s="6" t="s">
        <v>3</v>
      </c>
      <c r="B43" s="7"/>
      <c r="C43" s="7">
        <f t="shared" ref="C43" si="70">C42/B42</f>
        <v>1.1922289963636363</v>
      </c>
      <c r="D43" s="7">
        <f t="shared" ref="D43" si="71">D42/C42</f>
        <v>2.093349427739895</v>
      </c>
      <c r="E43" s="7">
        <f t="shared" ref="E43:E45" si="72">E42/D42</f>
        <v>5.0024495645924265</v>
      </c>
      <c r="F43" s="7">
        <f t="shared" ref="F43:G43" si="73">F42/E42</f>
        <v>0.11650462614428722</v>
      </c>
      <c r="G43" s="7">
        <f t="shared" si="73"/>
        <v>1</v>
      </c>
      <c r="H43" s="7"/>
    </row>
    <row r="44" spans="1:8">
      <c r="A44" s="5" t="s">
        <v>14</v>
      </c>
      <c r="B44" s="19">
        <v>34220.644529999998</v>
      </c>
      <c r="C44" s="19">
        <v>34921.80472</v>
      </c>
      <c r="D44" s="19">
        <v>336081.98823000002</v>
      </c>
      <c r="E44" s="19">
        <v>100697.67245</v>
      </c>
      <c r="F44" s="19">
        <v>10144.575000000001</v>
      </c>
      <c r="G44" s="19">
        <v>0</v>
      </c>
      <c r="H44" s="19">
        <v>0</v>
      </c>
    </row>
    <row r="45" spans="1:8">
      <c r="A45" s="6" t="s">
        <v>3</v>
      </c>
      <c r="B45" s="7"/>
      <c r="C45" s="7">
        <f t="shared" ref="C45" si="74">C44/B44</f>
        <v>1.0204893916999525</v>
      </c>
      <c r="D45" s="7">
        <f t="shared" ref="D45" si="75">D44/C44</f>
        <v>9.6238436393730566</v>
      </c>
      <c r="E45" s="7">
        <f t="shared" si="72"/>
        <v>0.29962234209673522</v>
      </c>
      <c r="F45" s="7">
        <f t="shared" ref="F45" si="76">F44/E44</f>
        <v>0.10074289457918847</v>
      </c>
      <c r="G45" s="7">
        <f t="shared" ref="G45" si="77">G44/F44</f>
        <v>0</v>
      </c>
      <c r="H45" s="7"/>
    </row>
    <row r="46" spans="1:8">
      <c r="A46" s="5" t="s">
        <v>15</v>
      </c>
      <c r="B46" s="19">
        <v>131152.00424000001</v>
      </c>
      <c r="C46" s="19">
        <v>151072.00221000001</v>
      </c>
      <c r="D46" s="19">
        <v>265193.93737</v>
      </c>
      <c r="E46" s="19">
        <v>258929.26535</v>
      </c>
      <c r="F46" s="19">
        <v>280588.05335</v>
      </c>
      <c r="G46" s="19">
        <v>139603.508</v>
      </c>
      <c r="H46" s="19">
        <v>139902.299</v>
      </c>
    </row>
    <row r="47" spans="1:8">
      <c r="A47" s="6" t="s">
        <v>3</v>
      </c>
      <c r="B47" s="7"/>
      <c r="C47" s="7">
        <f t="shared" ref="C47" si="78">C46/B46</f>
        <v>1.151884815527086</v>
      </c>
      <c r="D47" s="7">
        <f t="shared" ref="D47" si="79">D46/C46</f>
        <v>1.7554141964793915</v>
      </c>
      <c r="E47" s="7">
        <f t="shared" ref="E47" si="80">E46/D46</f>
        <v>0.97637701645019326</v>
      </c>
      <c r="F47" s="7">
        <f t="shared" ref="F47" si="81">F46/E46</f>
        <v>1.0836475087925013</v>
      </c>
      <c r="G47" s="7">
        <f t="shared" ref="G47:H47" si="82">G46/F46</f>
        <v>0.49753903038010439</v>
      </c>
      <c r="H47" s="7">
        <f t="shared" si="82"/>
        <v>1.0021402828931778</v>
      </c>
    </row>
    <row r="48" spans="1:8">
      <c r="A48" s="5" t="s">
        <v>47</v>
      </c>
      <c r="B48" s="19">
        <v>0</v>
      </c>
      <c r="C48" s="19">
        <v>0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</row>
    <row r="49" spans="1:8">
      <c r="A49" s="6" t="s">
        <v>3</v>
      </c>
      <c r="B49" s="7"/>
      <c r="C49" s="7"/>
      <c r="D49" s="7"/>
      <c r="E49" s="7"/>
      <c r="F49" s="7"/>
      <c r="G49" s="7"/>
      <c r="H49" s="7"/>
    </row>
    <row r="50" spans="1:8" ht="11.25" customHeight="1">
      <c r="A50" s="6"/>
      <c r="B50" s="7"/>
      <c r="C50" s="7"/>
      <c r="D50" s="7"/>
      <c r="E50" s="7"/>
      <c r="F50" s="7"/>
      <c r="G50" s="7"/>
      <c r="H50" s="7"/>
    </row>
    <row r="51" spans="1:8" ht="15" customHeight="1">
      <c r="A51" s="25" t="s">
        <v>57</v>
      </c>
      <c r="B51" s="26">
        <f t="shared" ref="B51:C51" si="83">B53</f>
        <v>0</v>
      </c>
      <c r="C51" s="26">
        <f t="shared" si="83"/>
        <v>0</v>
      </c>
      <c r="D51" s="26">
        <f t="shared" ref="D51:H51" si="84">D53</f>
        <v>1492.3068800000001</v>
      </c>
      <c r="E51" s="26">
        <f t="shared" si="84"/>
        <v>3824.4393100000002</v>
      </c>
      <c r="F51" s="26">
        <f t="shared" si="84"/>
        <v>0</v>
      </c>
      <c r="G51" s="26">
        <f t="shared" si="84"/>
        <v>0</v>
      </c>
      <c r="H51" s="26">
        <f t="shared" si="84"/>
        <v>0</v>
      </c>
    </row>
    <row r="52" spans="1:8" ht="15.75" customHeight="1">
      <c r="A52" s="6" t="s">
        <v>3</v>
      </c>
      <c r="B52" s="27"/>
      <c r="C52" s="27"/>
      <c r="D52" s="27"/>
      <c r="E52" s="27">
        <f t="shared" ref="E52" si="85">E51/D51</f>
        <v>2.562770004786147</v>
      </c>
      <c r="F52" s="27">
        <f t="shared" ref="F52" si="86">F51/E51</f>
        <v>0</v>
      </c>
      <c r="G52" s="27"/>
      <c r="H52" s="27"/>
    </row>
    <row r="53" spans="1:8" ht="15" customHeight="1">
      <c r="A53" s="5" t="s">
        <v>58</v>
      </c>
      <c r="B53" s="19">
        <v>0</v>
      </c>
      <c r="C53" s="19">
        <v>0</v>
      </c>
      <c r="D53" s="19">
        <v>1492.3068800000001</v>
      </c>
      <c r="E53" s="19">
        <v>3824.4393100000002</v>
      </c>
      <c r="F53" s="19">
        <v>0</v>
      </c>
      <c r="G53" s="19">
        <v>0</v>
      </c>
      <c r="H53" s="19">
        <v>0</v>
      </c>
    </row>
    <row r="54" spans="1:8" ht="15" customHeight="1">
      <c r="A54" s="6" t="s">
        <v>3</v>
      </c>
      <c r="B54" s="7"/>
      <c r="C54" s="7"/>
      <c r="D54" s="7"/>
      <c r="E54" s="7">
        <f t="shared" ref="E54" si="87">E53/D53</f>
        <v>2.562770004786147</v>
      </c>
      <c r="F54" s="7">
        <f t="shared" ref="F54" si="88">F53/E53</f>
        <v>0</v>
      </c>
      <c r="G54" s="7"/>
      <c r="H54" s="7"/>
    </row>
    <row r="55" spans="1:8">
      <c r="A55" s="25" t="s">
        <v>16</v>
      </c>
      <c r="B55" s="26">
        <f t="shared" ref="B55" si="89">B57+B59+B61+B63+B65+B67</f>
        <v>1953665.3970100002</v>
      </c>
      <c r="C55" s="26">
        <f t="shared" ref="C55:D55" si="90">C57+C59+C61+C63+C65+C67</f>
        <v>2121378.3046100005</v>
      </c>
      <c r="D55" s="26">
        <f t="shared" si="90"/>
        <v>2386154.7481800001</v>
      </c>
      <c r="E55" s="26">
        <f t="shared" ref="E55:G55" si="91">E57+E59+E61+E63+E65+E67</f>
        <v>2543392.7642099997</v>
      </c>
      <c r="F55" s="26">
        <f t="shared" si="91"/>
        <v>2517480.4540000004</v>
      </c>
      <c r="G55" s="26">
        <f t="shared" si="91"/>
        <v>2459595.9250000003</v>
      </c>
      <c r="H55" s="26">
        <f t="shared" ref="H55" si="92">H57+H59+H61+H63+H65+H67</f>
        <v>2394615.1090000002</v>
      </c>
    </row>
    <row r="56" spans="1:8">
      <c r="A56" s="6" t="s">
        <v>3</v>
      </c>
      <c r="B56" s="27"/>
      <c r="C56" s="27">
        <f t="shared" ref="C56" si="93">C55/B55</f>
        <v>1.0858452567449255</v>
      </c>
      <c r="D56" s="27">
        <f t="shared" ref="D56" si="94">D55/C55</f>
        <v>1.1248134022086536</v>
      </c>
      <c r="E56" s="27">
        <f t="shared" ref="E56" si="95">E55/D55</f>
        <v>1.0658959843865661</v>
      </c>
      <c r="F56" s="27">
        <f t="shared" ref="F56" si="96">F55/E55</f>
        <v>0.98981191164234206</v>
      </c>
      <c r="G56" s="27">
        <f t="shared" ref="G56:H56" si="97">G55/F55</f>
        <v>0.97700695991183251</v>
      </c>
      <c r="H56" s="27">
        <f t="shared" si="97"/>
        <v>0.9735806945606319</v>
      </c>
    </row>
    <row r="57" spans="1:8">
      <c r="A57" s="5" t="s">
        <v>40</v>
      </c>
      <c r="B57" s="19">
        <v>912789.63959000004</v>
      </c>
      <c r="C57" s="19">
        <v>967677.80642000004</v>
      </c>
      <c r="D57" s="19">
        <v>1081669.0176500001</v>
      </c>
      <c r="E57" s="19">
        <v>1084757.2378</v>
      </c>
      <c r="F57" s="19">
        <v>1068564.4979999999</v>
      </c>
      <c r="G57" s="19">
        <v>1047769.228</v>
      </c>
      <c r="H57" s="19">
        <v>1047769.228</v>
      </c>
    </row>
    <row r="58" spans="1:8">
      <c r="A58" s="6" t="s">
        <v>3</v>
      </c>
      <c r="B58" s="7"/>
      <c r="C58" s="7">
        <f t="shared" ref="C58" si="98">C57/B57</f>
        <v>1.0601323289062026</v>
      </c>
      <c r="D58" s="7">
        <f t="shared" ref="D58" si="99">D57/C57</f>
        <v>1.117798724403652</v>
      </c>
      <c r="E58" s="7">
        <f t="shared" ref="E58" si="100">E57/D57</f>
        <v>1.0028550509440581</v>
      </c>
      <c r="F58" s="7">
        <f t="shared" ref="F58" si="101">F57/E57</f>
        <v>0.9850724759091346</v>
      </c>
      <c r="G58" s="7">
        <f t="shared" ref="G58:H58" si="102">G57/F57</f>
        <v>0.98053905960854792</v>
      </c>
      <c r="H58" s="7">
        <f t="shared" si="102"/>
        <v>1</v>
      </c>
    </row>
    <row r="59" spans="1:8">
      <c r="A59" s="5" t="s">
        <v>41</v>
      </c>
      <c r="B59" s="19">
        <v>686034.25818999996</v>
      </c>
      <c r="C59" s="19">
        <v>774470.80313000001</v>
      </c>
      <c r="D59" s="19">
        <v>879308.98078999994</v>
      </c>
      <c r="E59" s="19">
        <v>1004886.60448</v>
      </c>
      <c r="F59" s="19">
        <v>980049.06895999995</v>
      </c>
      <c r="G59" s="19">
        <v>951004.72796000005</v>
      </c>
      <c r="H59" s="19">
        <v>897002.46395999996</v>
      </c>
    </row>
    <row r="60" spans="1:8">
      <c r="A60" s="6" t="s">
        <v>3</v>
      </c>
      <c r="B60" s="7"/>
      <c r="C60" s="7">
        <f t="shared" ref="C60" si="103">C59/B59</f>
        <v>1.1289098086345233</v>
      </c>
      <c r="D60" s="7">
        <f t="shared" ref="D60" si="104">D59/C59</f>
        <v>1.1353675015717826</v>
      </c>
      <c r="E60" s="7">
        <f t="shared" ref="E60:E64" si="105">E59/D59</f>
        <v>1.1428139896594449</v>
      </c>
      <c r="F60" s="7">
        <f t="shared" ref="F60:F62" si="106">F59/E59</f>
        <v>0.9752832454833521</v>
      </c>
      <c r="G60" s="7">
        <f t="shared" ref="G60:H62" si="107">G59/F59</f>
        <v>0.97036440121225676</v>
      </c>
      <c r="H60" s="7">
        <f t="shared" si="107"/>
        <v>0.94321556727079547</v>
      </c>
    </row>
    <row r="61" spans="1:8">
      <c r="A61" s="5" t="s">
        <v>42</v>
      </c>
      <c r="B61" s="19">
        <v>264149.76019</v>
      </c>
      <c r="C61" s="19">
        <v>255446.95798000001</v>
      </c>
      <c r="D61" s="19">
        <v>277487.59308000002</v>
      </c>
      <c r="E61" s="19">
        <v>286604.06647999998</v>
      </c>
      <c r="F61" s="19">
        <v>298119.57004000002</v>
      </c>
      <c r="G61" s="19">
        <v>291159.05604</v>
      </c>
      <c r="H61" s="19">
        <v>291159.05604</v>
      </c>
    </row>
    <row r="62" spans="1:8">
      <c r="A62" s="6" t="s">
        <v>3</v>
      </c>
      <c r="B62" s="7"/>
      <c r="C62" s="7">
        <f t="shared" ref="C62" si="108">C61/B61</f>
        <v>0.96705352977136849</v>
      </c>
      <c r="D62" s="7">
        <f t="shared" ref="D62:D64" si="109">D61/C61</f>
        <v>1.0862826289821219</v>
      </c>
      <c r="E62" s="7">
        <f t="shared" si="105"/>
        <v>1.032853625269551</v>
      </c>
      <c r="F62" s="7">
        <f t="shared" si="106"/>
        <v>1.040179135283845</v>
      </c>
      <c r="G62" s="7">
        <f t="shared" si="107"/>
        <v>0.97665193868666156</v>
      </c>
      <c r="H62" s="7">
        <f t="shared" si="107"/>
        <v>1</v>
      </c>
    </row>
    <row r="63" spans="1:8">
      <c r="A63" s="5" t="s">
        <v>45</v>
      </c>
      <c r="B63" s="19">
        <v>538.34</v>
      </c>
      <c r="C63" s="19">
        <v>529.86479999999995</v>
      </c>
      <c r="D63" s="19">
        <v>412.55410000000001</v>
      </c>
      <c r="E63" s="19">
        <v>960.42</v>
      </c>
      <c r="F63" s="19">
        <v>944.404</v>
      </c>
      <c r="G63" s="19">
        <v>860</v>
      </c>
      <c r="H63" s="19">
        <v>860</v>
      </c>
    </row>
    <row r="64" spans="1:8">
      <c r="A64" s="6" t="s">
        <v>3</v>
      </c>
      <c r="B64" s="7"/>
      <c r="C64" s="7">
        <f t="shared" ref="C64" si="110">C63/B63</f>
        <v>0.98425678938960492</v>
      </c>
      <c r="D64" s="7">
        <f t="shared" si="109"/>
        <v>0.77860257937496513</v>
      </c>
      <c r="E64" s="7">
        <f t="shared" si="105"/>
        <v>2.3279855902534963</v>
      </c>
      <c r="F64" s="7">
        <f t="shared" ref="F64" si="111">F63/E63</f>
        <v>0.98332396243310227</v>
      </c>
      <c r="G64" s="7">
        <f t="shared" ref="G64:H64" si="112">G63/F63</f>
        <v>0.91062723156615177</v>
      </c>
      <c r="H64" s="7">
        <f t="shared" si="112"/>
        <v>1</v>
      </c>
    </row>
    <row r="65" spans="1:8">
      <c r="A65" s="5" t="s">
        <v>52</v>
      </c>
      <c r="B65" s="19">
        <v>15094.04933</v>
      </c>
      <c r="C65" s="19">
        <v>53238.412830000001</v>
      </c>
      <c r="D65" s="19">
        <v>67934.273589999997</v>
      </c>
      <c r="E65" s="19">
        <v>28055.632989999998</v>
      </c>
      <c r="F65" s="19">
        <v>31732.311000000002</v>
      </c>
      <c r="G65" s="19">
        <v>30732.311000000002</v>
      </c>
      <c r="H65" s="19">
        <v>19753.758999999998</v>
      </c>
    </row>
    <row r="66" spans="1:8">
      <c r="A66" s="6" t="s">
        <v>3</v>
      </c>
      <c r="B66" s="7"/>
      <c r="C66" s="7">
        <f t="shared" ref="C66" si="113">C65/B65</f>
        <v>3.5271126830218198</v>
      </c>
      <c r="D66" s="7">
        <f t="shared" ref="D66" si="114">D65/C65</f>
        <v>1.2760386716810392</v>
      </c>
      <c r="E66" s="7">
        <f t="shared" ref="E66" si="115">E65/D65</f>
        <v>0.41298201198591783</v>
      </c>
      <c r="F66" s="7">
        <f t="shared" ref="F66" si="116">F65/E65</f>
        <v>1.1310495475653854</v>
      </c>
      <c r="G66" s="7">
        <f t="shared" ref="G66:H66" si="117">G65/F65</f>
        <v>0.96848637970300999</v>
      </c>
      <c r="H66" s="7">
        <f t="shared" si="117"/>
        <v>0.64276842050700311</v>
      </c>
    </row>
    <row r="67" spans="1:8" ht="15.75" thickBot="1">
      <c r="A67" s="5" t="s">
        <v>17</v>
      </c>
      <c r="B67" s="19">
        <v>75059.349709999995</v>
      </c>
      <c r="C67" s="19">
        <v>70014.459449999995</v>
      </c>
      <c r="D67" s="19">
        <v>79342.328970000002</v>
      </c>
      <c r="E67" s="19">
        <v>138128.80246000001</v>
      </c>
      <c r="F67" s="19">
        <v>138070.60200000001</v>
      </c>
      <c r="G67" s="19">
        <v>138070.60200000001</v>
      </c>
      <c r="H67" s="19">
        <v>138070.60200000001</v>
      </c>
    </row>
    <row r="68" spans="1:8" ht="15.75" thickBot="1">
      <c r="A68" s="21" t="s">
        <v>1</v>
      </c>
      <c r="B68" s="31" t="s">
        <v>62</v>
      </c>
      <c r="C68" s="31" t="s">
        <v>63</v>
      </c>
      <c r="D68" s="31" t="s">
        <v>63</v>
      </c>
      <c r="E68" s="31" t="s">
        <v>64</v>
      </c>
      <c r="F68" s="31" t="s">
        <v>51</v>
      </c>
      <c r="G68" s="31" t="s">
        <v>53</v>
      </c>
      <c r="H68" s="31" t="s">
        <v>65</v>
      </c>
    </row>
    <row r="69" spans="1:8">
      <c r="A69" s="6" t="s">
        <v>3</v>
      </c>
      <c r="B69" s="7"/>
      <c r="C69" s="7">
        <f t="shared" ref="C69" si="118">C67/B67</f>
        <v>0.93278798338259672</v>
      </c>
      <c r="D69" s="7">
        <f t="shared" ref="D69" si="119">D67/C67</f>
        <v>1.1332277588554605</v>
      </c>
      <c r="E69" s="7">
        <f t="shared" ref="E69" si="120">E67/D67</f>
        <v>1.7409219549406934</v>
      </c>
      <c r="F69" s="7">
        <f t="shared" ref="F69" si="121">F67/E67</f>
        <v>0.99957865080299346</v>
      </c>
      <c r="G69" s="7">
        <f t="shared" ref="G69:H69" si="122">G67/F67</f>
        <v>1</v>
      </c>
      <c r="H69" s="7">
        <f t="shared" si="122"/>
        <v>1</v>
      </c>
    </row>
    <row r="70" spans="1:8" ht="12" customHeight="1">
      <c r="A70" s="6"/>
      <c r="B70" s="7"/>
      <c r="C70" s="7"/>
      <c r="D70" s="7"/>
      <c r="E70" s="7"/>
      <c r="F70" s="7"/>
      <c r="G70" s="7"/>
      <c r="H70" s="7"/>
    </row>
    <row r="71" spans="1:8">
      <c r="A71" s="25" t="s">
        <v>46</v>
      </c>
      <c r="B71" s="26">
        <f t="shared" ref="B71:C71" si="123">B73+B75</f>
        <v>362458.76170000003</v>
      </c>
      <c r="C71" s="26">
        <f t="shared" si="123"/>
        <v>377198.74829999998</v>
      </c>
      <c r="D71" s="26">
        <f t="shared" ref="D71:H71" si="124">D73+D75</f>
        <v>357837.39318999997</v>
      </c>
      <c r="E71" s="26">
        <f t="shared" si="124"/>
        <v>389382.277</v>
      </c>
      <c r="F71" s="26">
        <f t="shared" si="124"/>
        <v>400248.75900000002</v>
      </c>
      <c r="G71" s="26">
        <f t="shared" si="124"/>
        <v>382615.26399999997</v>
      </c>
      <c r="H71" s="26">
        <f t="shared" si="124"/>
        <v>373165.09399999998</v>
      </c>
    </row>
    <row r="72" spans="1:8">
      <c r="A72" s="6" t="s">
        <v>3</v>
      </c>
      <c r="B72" s="27"/>
      <c r="C72" s="27">
        <f t="shared" ref="C72" si="125">C71/B71</f>
        <v>1.0406666582727002</v>
      </c>
      <c r="D72" s="27">
        <f t="shared" ref="D72" si="126">D71/C71</f>
        <v>0.94867068038465174</v>
      </c>
      <c r="E72" s="27">
        <f t="shared" ref="E72" si="127">E71/D71</f>
        <v>1.0881542410333029</v>
      </c>
      <c r="F72" s="27">
        <f t="shared" ref="F72" si="128">F71/E71</f>
        <v>1.0279069763619468</v>
      </c>
      <c r="G72" s="27">
        <f t="shared" ref="G72:H72" si="129">G71/F71</f>
        <v>0.95594366102706629</v>
      </c>
      <c r="H72" s="27">
        <f t="shared" si="129"/>
        <v>0.97530111605793124</v>
      </c>
    </row>
    <row r="73" spans="1:8">
      <c r="A73" s="5" t="s">
        <v>18</v>
      </c>
      <c r="B73" s="19">
        <v>299770.27655000001</v>
      </c>
      <c r="C73" s="19">
        <v>312616.92196000001</v>
      </c>
      <c r="D73" s="19">
        <v>301027.31699999998</v>
      </c>
      <c r="E73" s="19">
        <v>345482.28555999999</v>
      </c>
      <c r="F73" s="19">
        <v>354615.44300000003</v>
      </c>
      <c r="G73" s="19">
        <v>336981.94799999997</v>
      </c>
      <c r="H73" s="19">
        <v>327531.77799999999</v>
      </c>
    </row>
    <row r="74" spans="1:8">
      <c r="A74" s="9" t="s">
        <v>3</v>
      </c>
      <c r="B74" s="7"/>
      <c r="C74" s="7">
        <f t="shared" ref="C74" si="130">C73/B73</f>
        <v>1.0428549673364873</v>
      </c>
      <c r="D74" s="7">
        <f t="shared" ref="D74:D76" si="131">D73/C73</f>
        <v>0.96292713495054194</v>
      </c>
      <c r="E74" s="7">
        <f t="shared" ref="E74:E76" si="132">E73/D73</f>
        <v>1.1476775231000049</v>
      </c>
      <c r="F74" s="7">
        <f t="shared" ref="F74:F76" si="133">F73/E73</f>
        <v>1.0264359645102958</v>
      </c>
      <c r="G74" s="7">
        <f t="shared" ref="G74:H74" si="134">G73/F73</f>
        <v>0.95027431729756884</v>
      </c>
      <c r="H74" s="7">
        <f t="shared" si="134"/>
        <v>0.97195645032000355</v>
      </c>
    </row>
    <row r="75" spans="1:8">
      <c r="A75" s="5" t="s">
        <v>34</v>
      </c>
      <c r="B75" s="19">
        <v>62688.48515</v>
      </c>
      <c r="C75" s="19">
        <v>64581.82634</v>
      </c>
      <c r="D75" s="19">
        <v>56810.07619</v>
      </c>
      <c r="E75" s="19">
        <v>43899.991439999998</v>
      </c>
      <c r="F75" s="19">
        <v>45633.315999999999</v>
      </c>
      <c r="G75" s="19">
        <v>45633.315999999999</v>
      </c>
      <c r="H75" s="19">
        <v>45633.315999999999</v>
      </c>
    </row>
    <row r="76" spans="1:8">
      <c r="A76" s="9" t="s">
        <v>3</v>
      </c>
      <c r="B76" s="7"/>
      <c r="C76" s="7">
        <f t="shared" ref="C76" si="135">C75/B75</f>
        <v>1.0302023758505192</v>
      </c>
      <c r="D76" s="7">
        <f t="shared" si="131"/>
        <v>0.87966041546913609</v>
      </c>
      <c r="E76" s="7">
        <f t="shared" si="132"/>
        <v>0.77275008914224097</v>
      </c>
      <c r="F76" s="7">
        <f t="shared" si="133"/>
        <v>1.0394834828696724</v>
      </c>
      <c r="G76" s="7">
        <f t="shared" ref="G76" si="136">G75/F75</f>
        <v>1</v>
      </c>
      <c r="H76" s="7">
        <f t="shared" ref="H76" si="137">H75/G75</f>
        <v>1</v>
      </c>
    </row>
    <row r="77" spans="1:8" ht="12" customHeight="1">
      <c r="A77" s="9"/>
      <c r="B77" s="8"/>
      <c r="C77" s="8"/>
      <c r="D77" s="8"/>
      <c r="E77" s="8"/>
      <c r="F77" s="8"/>
      <c r="G77" s="8"/>
      <c r="H77" s="8"/>
    </row>
    <row r="78" spans="1:8">
      <c r="A78" s="25" t="s">
        <v>20</v>
      </c>
      <c r="B78" s="26">
        <f t="shared" ref="B78" si="138">B80+B82+B84+B86+B88</f>
        <v>53947.411029999996</v>
      </c>
      <c r="C78" s="26">
        <f t="shared" ref="C78:D78" si="139">C80+C82+C84+C86+C88</f>
        <v>47554.57303</v>
      </c>
      <c r="D78" s="26">
        <f t="shared" si="139"/>
        <v>95614.210950000008</v>
      </c>
      <c r="E78" s="26">
        <f t="shared" ref="E78:G78" si="140">E80+E82+E84+E86+E88</f>
        <v>88383.989490000007</v>
      </c>
      <c r="F78" s="26">
        <f t="shared" si="140"/>
        <v>67454.799999999988</v>
      </c>
      <c r="G78" s="26">
        <f t="shared" si="140"/>
        <v>57801</v>
      </c>
      <c r="H78" s="26">
        <f t="shared" ref="H78" si="141">H80+H82+H84+H86+H88</f>
        <v>57448.2</v>
      </c>
    </row>
    <row r="79" spans="1:8">
      <c r="A79" s="6" t="s">
        <v>3</v>
      </c>
      <c r="B79" s="27"/>
      <c r="C79" s="27">
        <f t="shared" ref="C79" si="142">C78/B78</f>
        <v>0.88149870627813898</v>
      </c>
      <c r="D79" s="27">
        <f t="shared" ref="D79" si="143">D78/C78</f>
        <v>2.0106207428186011</v>
      </c>
      <c r="E79" s="27">
        <f t="shared" ref="E79" si="144">E78/D78</f>
        <v>0.92438130913634864</v>
      </c>
      <c r="F79" s="27">
        <f t="shared" ref="F79" si="145">F78/E78</f>
        <v>0.7632015751861031</v>
      </c>
      <c r="G79" s="27">
        <f t="shared" ref="G79:H79" si="146">G78/F78</f>
        <v>0.8568849066337757</v>
      </c>
      <c r="H79" s="27">
        <f t="shared" si="146"/>
        <v>0.99389629937198309</v>
      </c>
    </row>
    <row r="80" spans="1:8">
      <c r="A80" s="5" t="s">
        <v>21</v>
      </c>
      <c r="B80" s="19">
        <v>9674.2068500000005</v>
      </c>
      <c r="C80" s="19">
        <v>10909.067580000001</v>
      </c>
      <c r="D80" s="19">
        <v>10448.75438</v>
      </c>
      <c r="E80" s="19">
        <v>14301.01008</v>
      </c>
      <c r="F80" s="19">
        <v>16500</v>
      </c>
      <c r="G80" s="19">
        <v>16500</v>
      </c>
      <c r="H80" s="19">
        <v>16500</v>
      </c>
    </row>
    <row r="81" spans="1:8">
      <c r="A81" s="9" t="s">
        <v>3</v>
      </c>
      <c r="B81" s="7"/>
      <c r="C81" s="7">
        <f t="shared" ref="C81" si="147">C80/B80</f>
        <v>1.1276446482018316</v>
      </c>
      <c r="D81" s="7">
        <f t="shared" ref="D81" si="148">D80/C80</f>
        <v>0.95780453309832736</v>
      </c>
      <c r="E81" s="7">
        <f t="shared" ref="E81" si="149">E80/D80</f>
        <v>1.3686808551432328</v>
      </c>
      <c r="F81" s="7">
        <f t="shared" ref="F81" si="150">F80/E80</f>
        <v>1.1537646577198972</v>
      </c>
      <c r="G81" s="7">
        <f t="shared" ref="G81:H81" si="151">G80/F80</f>
        <v>1</v>
      </c>
      <c r="H81" s="7">
        <f t="shared" si="151"/>
        <v>1</v>
      </c>
    </row>
    <row r="82" spans="1:8">
      <c r="A82" s="5" t="s">
        <v>22</v>
      </c>
      <c r="B82" s="19">
        <v>0</v>
      </c>
      <c r="C82" s="19">
        <v>0</v>
      </c>
      <c r="D82" s="19">
        <v>0</v>
      </c>
      <c r="E82" s="19">
        <v>0</v>
      </c>
      <c r="F82" s="19">
        <v>0</v>
      </c>
      <c r="G82" s="19">
        <v>0</v>
      </c>
      <c r="H82" s="19">
        <v>0</v>
      </c>
    </row>
    <row r="83" spans="1:8">
      <c r="A83" s="9" t="s">
        <v>3</v>
      </c>
      <c r="B83" s="7"/>
      <c r="C83" s="7"/>
      <c r="D83" s="7"/>
      <c r="E83" s="7"/>
      <c r="F83" s="7"/>
      <c r="G83" s="7"/>
      <c r="H83" s="7"/>
    </row>
    <row r="84" spans="1:8">
      <c r="A84" s="5" t="s">
        <v>23</v>
      </c>
      <c r="B84" s="19">
        <v>22664.246230000001</v>
      </c>
      <c r="C84" s="19">
        <v>17922.452389999999</v>
      </c>
      <c r="D84" s="19">
        <v>22024.2588</v>
      </c>
      <c r="E84" s="19">
        <v>28945.098859999998</v>
      </c>
      <c r="F84" s="19">
        <v>23769.200000000001</v>
      </c>
      <c r="G84" s="19">
        <v>23769.200000000001</v>
      </c>
      <c r="H84" s="19">
        <v>23769.200000000001</v>
      </c>
    </row>
    <row r="85" spans="1:8">
      <c r="A85" s="9" t="s">
        <v>3</v>
      </c>
      <c r="B85" s="7"/>
      <c r="C85" s="7">
        <f t="shared" ref="C85" si="152">C84/B84</f>
        <v>0.79078087169193267</v>
      </c>
      <c r="D85" s="7">
        <f t="shared" ref="D85" si="153">D84/C84</f>
        <v>1.2288641264455886</v>
      </c>
      <c r="E85" s="7">
        <f t="shared" ref="E85" si="154">E84/D84</f>
        <v>1.3142371383685338</v>
      </c>
      <c r="F85" s="7">
        <f t="shared" ref="F85" si="155">F84/E84</f>
        <v>0.82118220134488085</v>
      </c>
      <c r="G85" s="7">
        <f t="shared" ref="G85:H85" si="156">G84/F84</f>
        <v>1</v>
      </c>
      <c r="H85" s="7">
        <f t="shared" si="156"/>
        <v>1</v>
      </c>
    </row>
    <row r="86" spans="1:8">
      <c r="A86" s="5" t="s">
        <v>24</v>
      </c>
      <c r="B86" s="19">
        <v>20687.189620000001</v>
      </c>
      <c r="C86" s="19">
        <v>17689.111519999999</v>
      </c>
      <c r="D86" s="19">
        <v>60233.268550000001</v>
      </c>
      <c r="E86" s="19">
        <v>42467.099800000004</v>
      </c>
      <c r="F86" s="19">
        <v>25160.7</v>
      </c>
      <c r="G86" s="19">
        <v>15837.9</v>
      </c>
      <c r="H86" s="19">
        <v>15485.1</v>
      </c>
    </row>
    <row r="87" spans="1:8">
      <c r="A87" s="9" t="s">
        <v>3</v>
      </c>
      <c r="B87" s="7"/>
      <c r="C87" s="7">
        <f t="shared" ref="C87" si="157">C86/B86</f>
        <v>0.85507562143184912</v>
      </c>
      <c r="D87" s="7">
        <f t="shared" ref="D87" si="158">D86/C86</f>
        <v>3.4051042349921263</v>
      </c>
      <c r="E87" s="7">
        <f t="shared" ref="E87" si="159">E86/D86</f>
        <v>0.70504392044983921</v>
      </c>
      <c r="F87" s="7">
        <f t="shared" ref="F87" si="160">F86/E86</f>
        <v>0.59247511882127624</v>
      </c>
      <c r="G87" s="7">
        <f t="shared" ref="G87:H87" si="161">G86/F86</f>
        <v>0.62946976832918</v>
      </c>
      <c r="H87" s="7">
        <f t="shared" si="161"/>
        <v>0.97772431951205652</v>
      </c>
    </row>
    <row r="88" spans="1:8">
      <c r="A88" s="5" t="s">
        <v>36</v>
      </c>
      <c r="B88" s="19">
        <v>921.76832999999999</v>
      </c>
      <c r="C88" s="19">
        <v>1033.94154</v>
      </c>
      <c r="D88" s="19">
        <v>2907.92922</v>
      </c>
      <c r="E88" s="19">
        <v>2670.7807499999999</v>
      </c>
      <c r="F88" s="19">
        <v>2024.9</v>
      </c>
      <c r="G88" s="19">
        <v>1693.9</v>
      </c>
      <c r="H88" s="19">
        <v>1693.9</v>
      </c>
    </row>
    <row r="89" spans="1:8">
      <c r="A89" s="9" t="s">
        <v>3</v>
      </c>
      <c r="B89" s="7"/>
      <c r="C89" s="7">
        <f t="shared" ref="C89" si="162">C88/B88</f>
        <v>1.1216934953710116</v>
      </c>
      <c r="D89" s="7">
        <f t="shared" ref="D89" si="163">D88/C88</f>
        <v>2.812469668256099</v>
      </c>
      <c r="E89" s="7">
        <f t="shared" ref="E89" si="164">E88/D88</f>
        <v>0.91844764708544036</v>
      </c>
      <c r="F89" s="7">
        <f t="shared" ref="F89" si="165">F88/E88</f>
        <v>0.75816781291388302</v>
      </c>
      <c r="G89" s="7">
        <f t="shared" ref="G89:H89" si="166">G88/F88</f>
        <v>0.83653513753765618</v>
      </c>
      <c r="H89" s="7">
        <f t="shared" si="166"/>
        <v>1</v>
      </c>
    </row>
    <row r="90" spans="1:8" ht="10.5" customHeight="1">
      <c r="A90" s="9"/>
      <c r="B90" s="8"/>
      <c r="C90" s="8"/>
      <c r="D90" s="8"/>
      <c r="E90" s="8"/>
      <c r="F90" s="8"/>
      <c r="G90" s="8"/>
      <c r="H90" s="8"/>
    </row>
    <row r="91" spans="1:8">
      <c r="A91" s="25" t="s">
        <v>29</v>
      </c>
      <c r="B91" s="26">
        <f t="shared" ref="B91:C91" si="167">B93+B95+B97+B99</f>
        <v>188285.39749999999</v>
      </c>
      <c r="C91" s="26">
        <f t="shared" si="167"/>
        <v>249833.23161000002</v>
      </c>
      <c r="D91" s="26">
        <f t="shared" ref="D91:H91" si="168">D93+D95+D97+D99</f>
        <v>217795.01818999997</v>
      </c>
      <c r="E91" s="26">
        <f t="shared" si="168"/>
        <v>226647.97999999998</v>
      </c>
      <c r="F91" s="26">
        <f t="shared" si="168"/>
        <v>215522.21499999997</v>
      </c>
      <c r="G91" s="26">
        <f t="shared" si="168"/>
        <v>211522.21499999997</v>
      </c>
      <c r="H91" s="26">
        <f t="shared" si="168"/>
        <v>211522.21499999997</v>
      </c>
    </row>
    <row r="92" spans="1:8">
      <c r="A92" s="6" t="s">
        <v>3</v>
      </c>
      <c r="B92" s="27"/>
      <c r="C92" s="27">
        <f t="shared" ref="C92" si="169">C91/B91</f>
        <v>1.326885860120937</v>
      </c>
      <c r="D92" s="27">
        <f t="shared" ref="D92" si="170">D91/C91</f>
        <v>0.8717616018752341</v>
      </c>
      <c r="E92" s="27">
        <f t="shared" ref="E92" si="171">E91/D91</f>
        <v>1.040648137333779</v>
      </c>
      <c r="F92" s="27">
        <f t="shared" ref="F92" si="172">F91/E91</f>
        <v>0.9509116957495054</v>
      </c>
      <c r="G92" s="27">
        <f t="shared" ref="G92:H92" si="173">G91/F91</f>
        <v>0.98144042831037159</v>
      </c>
      <c r="H92" s="27">
        <f t="shared" si="173"/>
        <v>1</v>
      </c>
    </row>
    <row r="93" spans="1:8">
      <c r="A93" s="5" t="s">
        <v>44</v>
      </c>
      <c r="B93" s="19">
        <v>100603.27754</v>
      </c>
      <c r="C93" s="19">
        <v>108536.36706999999</v>
      </c>
      <c r="D93" s="19">
        <v>102658.12555</v>
      </c>
      <c r="E93" s="19">
        <v>0</v>
      </c>
      <c r="F93" s="19">
        <v>0</v>
      </c>
      <c r="G93" s="19">
        <v>0</v>
      </c>
      <c r="H93" s="19">
        <v>0</v>
      </c>
    </row>
    <row r="94" spans="1:8">
      <c r="A94" s="9" t="s">
        <v>3</v>
      </c>
      <c r="B94" s="7"/>
      <c r="C94" s="7">
        <f t="shared" ref="C94" si="174">C93/B93</f>
        <v>1.0788551797116728</v>
      </c>
      <c r="D94" s="7">
        <f t="shared" ref="D94" si="175">D93/C93</f>
        <v>0.9458408118984778</v>
      </c>
      <c r="E94" s="7">
        <f t="shared" ref="E94:E96" si="176">E93/D93</f>
        <v>0</v>
      </c>
      <c r="F94" s="7"/>
      <c r="G94" s="7"/>
      <c r="H94" s="7"/>
    </row>
    <row r="95" spans="1:8">
      <c r="A95" s="5" t="s">
        <v>28</v>
      </c>
      <c r="B95" s="19">
        <v>81829.690400000007</v>
      </c>
      <c r="C95" s="19">
        <v>136109.04646000001</v>
      </c>
      <c r="D95" s="19">
        <v>110805.23484</v>
      </c>
      <c r="E95" s="19">
        <v>94109.506699999998</v>
      </c>
      <c r="F95" s="19">
        <v>86084.036999999997</v>
      </c>
      <c r="G95" s="19">
        <v>84084.036999999997</v>
      </c>
      <c r="H95" s="19">
        <v>84084.036999999997</v>
      </c>
    </row>
    <row r="96" spans="1:8">
      <c r="A96" s="9" t="s">
        <v>3</v>
      </c>
      <c r="B96" s="7"/>
      <c r="C96" s="7">
        <f t="shared" ref="C96" si="177">C95/B95</f>
        <v>1.6633210488109094</v>
      </c>
      <c r="D96" s="7">
        <f t="shared" ref="D96" si="178">D95/C95</f>
        <v>0.81409162522171996</v>
      </c>
      <c r="E96" s="7">
        <f t="shared" si="176"/>
        <v>0.84932365186438874</v>
      </c>
      <c r="F96" s="7">
        <f t="shared" ref="F96" si="179">F95/E95</f>
        <v>0.91472200863209918</v>
      </c>
      <c r="G96" s="7">
        <f t="shared" ref="E96:H100" si="180">G95/F95</f>
        <v>0.97676688884839358</v>
      </c>
      <c r="H96" s="7">
        <f t="shared" si="180"/>
        <v>1</v>
      </c>
    </row>
    <row r="97" spans="1:8">
      <c r="A97" s="5" t="s">
        <v>59</v>
      </c>
      <c r="B97" s="19">
        <v>0</v>
      </c>
      <c r="C97" s="19">
        <v>0</v>
      </c>
      <c r="D97" s="19">
        <v>0</v>
      </c>
      <c r="E97" s="19">
        <v>127849.7003</v>
      </c>
      <c r="F97" s="19">
        <v>124716.818</v>
      </c>
      <c r="G97" s="19">
        <v>122716.818</v>
      </c>
      <c r="H97" s="19">
        <v>122716.818</v>
      </c>
    </row>
    <row r="98" spans="1:8">
      <c r="A98" s="9" t="s">
        <v>3</v>
      </c>
      <c r="B98" s="7"/>
      <c r="C98" s="7"/>
      <c r="D98" s="7"/>
      <c r="E98" s="7"/>
      <c r="F98" s="7"/>
      <c r="G98" s="7">
        <f t="shared" ref="G98" si="181">G97/F97</f>
        <v>0.98396367040089172</v>
      </c>
      <c r="H98" s="7">
        <f t="shared" ref="H98" si="182">H97/G97</f>
        <v>1</v>
      </c>
    </row>
    <row r="99" spans="1:8">
      <c r="A99" s="5" t="s">
        <v>39</v>
      </c>
      <c r="B99" s="19">
        <v>5852.4295599999996</v>
      </c>
      <c r="C99" s="19">
        <v>5187.81808</v>
      </c>
      <c r="D99" s="19">
        <v>4331.6578</v>
      </c>
      <c r="E99" s="19">
        <v>4688.7730000000001</v>
      </c>
      <c r="F99" s="19">
        <v>4721.3599999999997</v>
      </c>
      <c r="G99" s="19">
        <v>4721.3599999999997</v>
      </c>
      <c r="H99" s="19">
        <v>4721.3599999999997</v>
      </c>
    </row>
    <row r="100" spans="1:8">
      <c r="A100" s="9" t="s">
        <v>3</v>
      </c>
      <c r="B100" s="7"/>
      <c r="C100" s="7">
        <f t="shared" ref="C100" si="183">C99/B99</f>
        <v>0.88643836321543024</v>
      </c>
      <c r="D100" s="7">
        <f t="shared" ref="D100" si="184">D99/C99</f>
        <v>0.83496717371400198</v>
      </c>
      <c r="E100" s="7">
        <f t="shared" si="180"/>
        <v>1.0824430775672076</v>
      </c>
      <c r="F100" s="7">
        <f t="shared" si="180"/>
        <v>1.0069500058970651</v>
      </c>
      <c r="G100" s="7">
        <f t="shared" si="180"/>
        <v>1</v>
      </c>
      <c r="H100" s="7">
        <f t="shared" si="180"/>
        <v>1</v>
      </c>
    </row>
    <row r="101" spans="1:8" ht="11.25" customHeight="1" thickBot="1">
      <c r="A101" s="9"/>
      <c r="B101" s="8"/>
      <c r="C101" s="8"/>
      <c r="D101" s="8"/>
      <c r="E101" s="8"/>
      <c r="F101" s="8"/>
      <c r="G101" s="8"/>
      <c r="H101" s="8"/>
    </row>
    <row r="102" spans="1:8" ht="17.25" customHeight="1" thickBot="1">
      <c r="A102" s="21" t="s">
        <v>1</v>
      </c>
      <c r="B102" s="31" t="s">
        <v>61</v>
      </c>
      <c r="C102" s="31" t="s">
        <v>62</v>
      </c>
      <c r="D102" s="31" t="s">
        <v>63</v>
      </c>
      <c r="E102" s="31" t="s">
        <v>64</v>
      </c>
      <c r="F102" s="31" t="s">
        <v>51</v>
      </c>
      <c r="G102" s="31" t="s">
        <v>53</v>
      </c>
      <c r="H102" s="31" t="s">
        <v>65</v>
      </c>
    </row>
    <row r="103" spans="1:8">
      <c r="A103" s="30" t="s">
        <v>30</v>
      </c>
      <c r="B103" s="26">
        <f t="shared" ref="B103:C103" si="185">B105+B107</f>
        <v>15866.526959999999</v>
      </c>
      <c r="C103" s="26">
        <f t="shared" si="185"/>
        <v>15201.986860000001</v>
      </c>
      <c r="D103" s="26">
        <f t="shared" ref="D103:H103" si="186">D105+D107</f>
        <v>16547.868920000001</v>
      </c>
      <c r="E103" s="26">
        <f t="shared" si="186"/>
        <v>21328.655569999999</v>
      </c>
      <c r="F103" s="26">
        <f t="shared" si="186"/>
        <v>20769.087</v>
      </c>
      <c r="G103" s="26">
        <f t="shared" si="186"/>
        <v>20769.087</v>
      </c>
      <c r="H103" s="26">
        <f t="shared" si="186"/>
        <v>20769.087</v>
      </c>
    </row>
    <row r="104" spans="1:8">
      <c r="A104" s="6" t="s">
        <v>3</v>
      </c>
      <c r="B104" s="27"/>
      <c r="C104" s="27">
        <f t="shared" ref="C104" si="187">C103/B103</f>
        <v>0.95811685180535577</v>
      </c>
      <c r="D104" s="27">
        <f t="shared" ref="D104" si="188">D103/C103</f>
        <v>1.0885332997847361</v>
      </c>
      <c r="E104" s="27">
        <f t="shared" ref="E104" si="189">E103/D103</f>
        <v>1.2889064853675429</v>
      </c>
      <c r="F104" s="27">
        <f t="shared" ref="F104" si="190">F103/E103</f>
        <v>0.97376447061262195</v>
      </c>
      <c r="G104" s="27">
        <f t="shared" ref="G104:H104" si="191">G103/F103</f>
        <v>1</v>
      </c>
      <c r="H104" s="27">
        <f t="shared" si="191"/>
        <v>1</v>
      </c>
    </row>
    <row r="105" spans="1:8">
      <c r="A105" s="5" t="s">
        <v>19</v>
      </c>
      <c r="B105" s="19">
        <v>15866.526959999999</v>
      </c>
      <c r="C105" s="19">
        <v>15201.986860000001</v>
      </c>
      <c r="D105" s="19">
        <v>16547.868920000001</v>
      </c>
      <c r="E105" s="19">
        <v>21328.655569999999</v>
      </c>
      <c r="F105" s="19">
        <v>20769.087</v>
      </c>
      <c r="G105" s="19">
        <v>20769.087</v>
      </c>
      <c r="H105" s="19">
        <v>20769.087</v>
      </c>
    </row>
    <row r="106" spans="1:8">
      <c r="A106" s="9" t="s">
        <v>3</v>
      </c>
      <c r="B106" s="7"/>
      <c r="C106" s="7">
        <f t="shared" ref="C106" si="192">C105/B105</f>
        <v>0.95811685180535577</v>
      </c>
      <c r="D106" s="7">
        <f t="shared" ref="D106" si="193">D105/C105</f>
        <v>1.0885332997847361</v>
      </c>
      <c r="E106" s="7">
        <f t="shared" ref="E106" si="194">E105/D105</f>
        <v>1.2889064853675429</v>
      </c>
      <c r="F106" s="7">
        <f t="shared" ref="F106" si="195">F105/E105</f>
        <v>0.97376447061262195</v>
      </c>
      <c r="G106" s="7">
        <f t="shared" ref="G106:H106" si="196">G105/F105</f>
        <v>1</v>
      </c>
      <c r="H106" s="7">
        <f t="shared" si="196"/>
        <v>1</v>
      </c>
    </row>
    <row r="107" spans="1:8">
      <c r="A107" s="5" t="s">
        <v>50</v>
      </c>
      <c r="B107" s="19">
        <v>0</v>
      </c>
      <c r="C107" s="19">
        <v>0</v>
      </c>
      <c r="D107" s="19">
        <v>0</v>
      </c>
      <c r="E107" s="19">
        <v>0</v>
      </c>
      <c r="F107" s="19">
        <v>0</v>
      </c>
      <c r="G107" s="19">
        <v>0</v>
      </c>
      <c r="H107" s="19">
        <v>0</v>
      </c>
    </row>
    <row r="108" spans="1:8">
      <c r="A108" s="9" t="s">
        <v>3</v>
      </c>
      <c r="B108" s="7"/>
      <c r="C108" s="7"/>
      <c r="D108" s="7"/>
      <c r="E108" s="7"/>
      <c r="F108" s="7"/>
      <c r="G108" s="7"/>
      <c r="H108" s="7"/>
    </row>
    <row r="109" spans="1:8" ht="12" customHeight="1">
      <c r="A109" s="9"/>
      <c r="B109" s="8"/>
      <c r="C109" s="8"/>
      <c r="D109" s="8"/>
      <c r="E109" s="8"/>
      <c r="F109" s="8"/>
      <c r="G109" s="8"/>
      <c r="H109" s="8"/>
    </row>
    <row r="110" spans="1:8">
      <c r="A110" s="25" t="s">
        <v>31</v>
      </c>
      <c r="B110" s="26">
        <v>0</v>
      </c>
      <c r="C110" s="26">
        <v>0</v>
      </c>
      <c r="D110" s="26">
        <v>0</v>
      </c>
      <c r="E110" s="26">
        <v>0</v>
      </c>
      <c r="F110" s="26">
        <v>7766.643</v>
      </c>
      <c r="G110" s="26">
        <v>8520.3799999999992</v>
      </c>
      <c r="H110" s="26">
        <v>9454.3119999999999</v>
      </c>
    </row>
    <row r="111" spans="1:8">
      <c r="A111" s="6" t="s">
        <v>3</v>
      </c>
      <c r="B111" s="23"/>
      <c r="C111" s="23"/>
      <c r="D111" s="23"/>
      <c r="E111" s="23"/>
      <c r="F111" s="23"/>
      <c r="G111" s="23">
        <f>G110/F110</f>
        <v>1.0970479781290319</v>
      </c>
      <c r="H111" s="23">
        <f>H110/G110</f>
        <v>1.1096115431471367</v>
      </c>
    </row>
    <row r="112" spans="1:8" ht="13.5" customHeight="1">
      <c r="A112" s="9"/>
      <c r="B112" s="8"/>
      <c r="C112" s="8"/>
      <c r="D112" s="8"/>
      <c r="E112" s="8"/>
      <c r="F112" s="8"/>
      <c r="G112" s="8"/>
      <c r="H112" s="8"/>
    </row>
    <row r="113" spans="1:8">
      <c r="A113" s="25" t="s">
        <v>25</v>
      </c>
      <c r="B113" s="26">
        <v>0</v>
      </c>
      <c r="C113" s="26">
        <v>0</v>
      </c>
      <c r="D113" s="26">
        <v>0</v>
      </c>
      <c r="E113" s="26">
        <v>0</v>
      </c>
      <c r="F113" s="26">
        <v>0</v>
      </c>
      <c r="G113" s="26">
        <v>67849.441000000006</v>
      </c>
      <c r="H113" s="26">
        <v>139290.97200000001</v>
      </c>
    </row>
    <row r="114" spans="1:8" ht="14.25" customHeight="1">
      <c r="A114" s="5"/>
      <c r="B114" s="10"/>
      <c r="C114" s="10"/>
      <c r="D114" s="10"/>
      <c r="E114" s="10"/>
      <c r="F114" s="10"/>
      <c r="G114" s="10"/>
      <c r="H114" s="10"/>
    </row>
    <row r="115" spans="1:8">
      <c r="A115" s="28" t="s">
        <v>26</v>
      </c>
      <c r="B115" s="29">
        <f t="shared" ref="B115:C115" si="197">B6+B19+B28+B40+B51+B55+B71+B78+B91+B103+B110+B113</f>
        <v>3527608.6361700003</v>
      </c>
      <c r="C115" s="29">
        <f t="shared" si="197"/>
        <v>3828372.1959700007</v>
      </c>
      <c r="D115" s="29">
        <f t="shared" ref="D115:H115" si="198">D6+D19+D28+D40+D51+D55+D71+D78+D91+D103+D110+D113</f>
        <v>4630821.3577100011</v>
      </c>
      <c r="E115" s="29">
        <f t="shared" si="198"/>
        <v>4817434.0988599993</v>
      </c>
      <c r="F115" s="29">
        <f t="shared" si="198"/>
        <v>4667145.7006000001</v>
      </c>
      <c r="G115" s="29">
        <f t="shared" si="198"/>
        <v>4271115.1289999997</v>
      </c>
      <c r="H115" s="29">
        <f t="shared" si="198"/>
        <v>4242160.4969999995</v>
      </c>
    </row>
    <row r="116" spans="1:8">
      <c r="A116" s="18" t="s">
        <v>3</v>
      </c>
      <c r="B116" s="24"/>
      <c r="C116" s="24">
        <f t="shared" ref="C116" si="199">C115/B115</f>
        <v>1.085259900068321</v>
      </c>
      <c r="D116" s="24">
        <f t="shared" ref="D116" si="200">D115/C115</f>
        <v>1.2096058378505392</v>
      </c>
      <c r="E116" s="24">
        <f t="shared" ref="E116" si="201">E115/D115</f>
        <v>1.0402979788540754</v>
      </c>
      <c r="F116" s="24">
        <f t="shared" ref="F116" si="202">F115/E115</f>
        <v>0.96880322695113497</v>
      </c>
      <c r="G116" s="24">
        <f t="shared" ref="G116:H116" si="203">G115/F115</f>
        <v>0.91514501646068447</v>
      </c>
      <c r="H116" s="24">
        <f t="shared" si="203"/>
        <v>0.99322082614832741</v>
      </c>
    </row>
    <row r="117" spans="1:8">
      <c r="A117" s="22" t="s">
        <v>54</v>
      </c>
      <c r="B117" s="11">
        <f>B115-13269.847</f>
        <v>3514338.7891700002</v>
      </c>
      <c r="C117" s="11">
        <f>C115-0</f>
        <v>3828372.1959700007</v>
      </c>
      <c r="D117" s="11">
        <f>D115-128656.7-87487-98259.6</f>
        <v>4316418.0577100012</v>
      </c>
      <c r="E117" s="11">
        <f>E115-83927.7</f>
        <v>4733506.3988599991</v>
      </c>
      <c r="F117" s="11">
        <f>F115-0</f>
        <v>4667145.7006000001</v>
      </c>
      <c r="G117" s="11">
        <f>G115-0</f>
        <v>4271115.1289999997</v>
      </c>
      <c r="H117" s="11">
        <f>H115-0</f>
        <v>4242160.4969999995</v>
      </c>
    </row>
    <row r="118" spans="1:8">
      <c r="A118" s="12" t="s">
        <v>3</v>
      </c>
      <c r="B118" s="4"/>
      <c r="C118" s="4">
        <f t="shared" ref="C118" si="204">C117/B117</f>
        <v>1.089357749960745</v>
      </c>
      <c r="D118" s="4">
        <f t="shared" ref="D118" si="205">D117/C117</f>
        <v>1.1274812992983676</v>
      </c>
      <c r="E118" s="4">
        <f t="shared" ref="E118" si="206">E117/D117</f>
        <v>1.0966283468314644</v>
      </c>
      <c r="F118" s="4">
        <f t="shared" ref="F118" si="207">F117/E117</f>
        <v>0.98598064676198993</v>
      </c>
      <c r="G118" s="4">
        <f t="shared" ref="G118:H118" si="208">G117/F117</f>
        <v>0.91514501646068447</v>
      </c>
      <c r="H118" s="4">
        <f t="shared" si="208"/>
        <v>0.99322082614832741</v>
      </c>
    </row>
    <row r="119" spans="1:8" ht="12" customHeight="1">
      <c r="A119" s="13"/>
      <c r="B119" s="14"/>
      <c r="C119" s="14"/>
      <c r="D119" s="14"/>
      <c r="E119" s="14"/>
      <c r="F119" s="14"/>
      <c r="G119" s="3"/>
      <c r="H119" s="3"/>
    </row>
    <row r="120" spans="1:8">
      <c r="A120" s="15" t="s">
        <v>56</v>
      </c>
      <c r="B120" s="16"/>
      <c r="C120" s="17"/>
      <c r="D120" s="3"/>
      <c r="E120" s="3"/>
      <c r="F120" s="3"/>
      <c r="G120" s="3"/>
      <c r="H120" s="3"/>
    </row>
    <row r="121" spans="1:8" ht="15.75" customHeight="1">
      <c r="A121" s="15" t="s">
        <v>43</v>
      </c>
      <c r="B121" s="3"/>
      <c r="C121" s="3"/>
      <c r="D121" s="3"/>
      <c r="E121" s="3"/>
      <c r="F121" s="3"/>
      <c r="G121" s="3"/>
      <c r="H121" s="3"/>
    </row>
    <row r="122" spans="1:8">
      <c r="G122" s="3"/>
      <c r="H122" s="3"/>
    </row>
    <row r="123" spans="1:8">
      <c r="A123" s="3"/>
      <c r="B123" s="3"/>
      <c r="C123" s="3"/>
      <c r="D123" s="3"/>
      <c r="E123" s="3"/>
      <c r="F123" s="3"/>
      <c r="G123" s="3"/>
      <c r="H123" s="3"/>
    </row>
    <row r="124" spans="1:8">
      <c r="A124" s="3"/>
      <c r="B124" s="3"/>
      <c r="C124" s="3"/>
      <c r="D124" s="3"/>
      <c r="E124" s="3"/>
      <c r="F124" s="3"/>
      <c r="G124" s="3"/>
      <c r="H124" s="3"/>
    </row>
    <row r="125" spans="1:8" ht="15.75">
      <c r="A125" s="2" t="s">
        <v>55</v>
      </c>
      <c r="B125" s="2"/>
      <c r="C125" s="1"/>
      <c r="F125" s="3"/>
      <c r="G125" s="1" t="s">
        <v>27</v>
      </c>
      <c r="H125" s="3"/>
    </row>
    <row r="126" spans="1:8">
      <c r="A126" s="16"/>
      <c r="B126" s="3"/>
      <c r="C126" s="3"/>
      <c r="D126" s="3"/>
      <c r="E126" s="3"/>
      <c r="F126" s="3"/>
      <c r="G126" s="3"/>
      <c r="H126" s="3"/>
    </row>
    <row r="127" spans="1:8">
      <c r="A127" s="3"/>
      <c r="B127" s="3"/>
      <c r="C127" s="3"/>
      <c r="D127" s="3"/>
      <c r="E127" s="3"/>
      <c r="F127" s="3"/>
      <c r="G127" s="3"/>
      <c r="H127" s="3"/>
    </row>
  </sheetData>
  <mergeCells count="2"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2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2023-11-15T11:33:59Z</dcterms:modified>
</cp:coreProperties>
</file>