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52" i="1"/>
  <c r="D43" l="1"/>
  <c r="C60"/>
  <c r="C58"/>
  <c r="B55"/>
  <c r="C53"/>
  <c r="C52"/>
  <c r="C50"/>
  <c r="C48"/>
  <c r="C46"/>
  <c r="C43"/>
  <c r="C44" s="1"/>
  <c r="B43"/>
  <c r="C39"/>
  <c r="C40" s="1"/>
  <c r="B39"/>
  <c r="C38"/>
  <c r="C36"/>
  <c r="C33"/>
  <c r="C31"/>
  <c r="C29"/>
  <c r="C27"/>
  <c r="C25"/>
  <c r="C22"/>
  <c r="C41" s="1"/>
  <c r="B22"/>
  <c r="C19"/>
  <c r="C17"/>
  <c r="C15"/>
  <c r="C13"/>
  <c r="C11"/>
  <c r="C9"/>
  <c r="C7"/>
  <c r="D38"/>
  <c r="C61" l="1"/>
  <c r="B41"/>
  <c r="B53"/>
  <c r="C23"/>
  <c r="F52"/>
  <c r="E38"/>
  <c r="D52"/>
  <c r="B61" l="1"/>
  <c r="C63"/>
  <c r="C62"/>
  <c r="C42"/>
  <c r="C54"/>
  <c r="E52"/>
  <c r="H33"/>
  <c r="G33"/>
  <c r="E58"/>
  <c r="D58"/>
  <c r="E60"/>
  <c r="H53"/>
  <c r="H50"/>
  <c r="H48"/>
  <c r="H46"/>
  <c r="H44"/>
  <c r="H39"/>
  <c r="H36"/>
  <c r="H31"/>
  <c r="H29"/>
  <c r="H27"/>
  <c r="H25"/>
  <c r="H22"/>
  <c r="H19"/>
  <c r="H17"/>
  <c r="H15"/>
  <c r="H13"/>
  <c r="H11"/>
  <c r="H9"/>
  <c r="H7"/>
  <c r="B63" l="1"/>
  <c r="H41"/>
  <c r="H61" s="1"/>
  <c r="H63" s="1"/>
  <c r="F50"/>
  <c r="F48"/>
  <c r="F46"/>
  <c r="F36"/>
  <c r="F33"/>
  <c r="F31"/>
  <c r="F29"/>
  <c r="F27"/>
  <c r="F25"/>
  <c r="F19"/>
  <c r="F17"/>
  <c r="F15"/>
  <c r="F13"/>
  <c r="F11"/>
  <c r="F9"/>
  <c r="F7"/>
  <c r="E50"/>
  <c r="E48"/>
  <c r="E46"/>
  <c r="E36"/>
  <c r="E31"/>
  <c r="E29"/>
  <c r="E27"/>
  <c r="E25"/>
  <c r="E19"/>
  <c r="E17"/>
  <c r="E15"/>
  <c r="E13"/>
  <c r="E11"/>
  <c r="E9"/>
  <c r="E7"/>
  <c r="E53"/>
  <c r="E39"/>
  <c r="E22"/>
  <c r="C64" l="1"/>
  <c r="F44"/>
  <c r="E41"/>
  <c r="E61" l="1"/>
  <c r="E63" s="1"/>
  <c r="D33" l="1"/>
  <c r="D60"/>
  <c r="G50"/>
  <c r="G48"/>
  <c r="G46"/>
  <c r="G44"/>
  <c r="G36"/>
  <c r="G31"/>
  <c r="G29"/>
  <c r="G27"/>
  <c r="G25"/>
  <c r="G19"/>
  <c r="G17"/>
  <c r="G15"/>
  <c r="G13"/>
  <c r="G11"/>
  <c r="G9"/>
  <c r="G7"/>
  <c r="E44"/>
  <c r="G39"/>
  <c r="H40" s="1"/>
  <c r="F39"/>
  <c r="F40" s="1"/>
  <c r="D39"/>
  <c r="E40" s="1"/>
  <c r="G40" l="1"/>
  <c r="G53"/>
  <c r="G22"/>
  <c r="H23" s="1"/>
  <c r="H54" l="1"/>
  <c r="G41"/>
  <c r="G61" l="1"/>
  <c r="G63" s="1"/>
  <c r="H42"/>
  <c r="D11"/>
  <c r="F22"/>
  <c r="F23" s="1"/>
  <c r="D22"/>
  <c r="F53"/>
  <c r="D53"/>
  <c r="D50"/>
  <c r="D46"/>
  <c r="H64" l="1"/>
  <c r="H62"/>
  <c r="F54"/>
  <c r="E54"/>
  <c r="D41"/>
  <c r="E42" s="1"/>
  <c r="E23"/>
  <c r="F41"/>
  <c r="G23"/>
  <c r="G54"/>
  <c r="D44"/>
  <c r="D36"/>
  <c r="D31"/>
  <c r="D29"/>
  <c r="D27"/>
  <c r="D25"/>
  <c r="D19"/>
  <c r="D17"/>
  <c r="D15"/>
  <c r="D13"/>
  <c r="D9"/>
  <c r="D7"/>
  <c r="G42" l="1"/>
  <c r="F42"/>
  <c r="F61"/>
  <c r="F63" s="1"/>
  <c r="D40"/>
  <c r="D48"/>
  <c r="D23"/>
  <c r="D54"/>
  <c r="F62" l="1"/>
  <c r="G62"/>
  <c r="D42"/>
  <c r="D61"/>
  <c r="D63" s="1"/>
  <c r="E64" l="1"/>
  <c r="E62"/>
  <c r="G64"/>
  <c r="F64"/>
  <c r="D62"/>
  <c r="D64" l="1"/>
</calcChain>
</file>

<file path=xl/sharedStrings.xml><?xml version="1.0" encoding="utf-8"?>
<sst xmlns="http://schemas.openxmlformats.org/spreadsheetml/2006/main" count="81" uniqueCount="45">
  <si>
    <t>(тыс. руб.)</t>
  </si>
  <si>
    <t>Налог на прибыль</t>
  </si>
  <si>
    <t>темп роста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</si>
  <si>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</si>
  <si>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</si>
  <si>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</si>
  <si>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</si>
  <si>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</si>
  <si>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Итого налоговых доходов</t>
  </si>
  <si>
    <t>Доходы от использования имущества</t>
  </si>
  <si>
    <t>Платежи при пользовании природными ресурсами</t>
  </si>
  <si>
    <t>Доходы от продажи активов</t>
  </si>
  <si>
    <t>Штрафы, санкции, возмещение ущерба</t>
  </si>
  <si>
    <t>Прочие неналоговые доходы</t>
  </si>
  <si>
    <t>Итого неналоговых доходов</t>
  </si>
  <si>
    <t>Итого доходов с территории ЗАТО</t>
  </si>
  <si>
    <t>Дотации</t>
  </si>
  <si>
    <t>ВСЕГО ДОХОДОВ</t>
  </si>
  <si>
    <t>В.Г. Лифанов</t>
  </si>
  <si>
    <t>Итого  межбюджетных трансфертов</t>
  </si>
  <si>
    <t>Субсидии</t>
  </si>
  <si>
    <t>Субвенции</t>
  </si>
  <si>
    <t>Иные межбюджетные трансферты</t>
  </si>
  <si>
    <t>Налоги на товары, реализуемые на территории РФ</t>
  </si>
  <si>
    <t>Приложение 1</t>
  </si>
  <si>
    <t>Возврат остатков субсидий, субвенций прошлых лет</t>
  </si>
  <si>
    <t>в т. ч. из Федерального бюджета</t>
  </si>
  <si>
    <t>Административные платежи и сборы</t>
  </si>
  <si>
    <t xml:space="preserve"> (**)  проектные показатели предстоящего трехлетия</t>
  </si>
  <si>
    <t>Расчеты по отмененным налогам, сборам</t>
  </si>
  <si>
    <t>Доходы от возврата остатков субсидий, субвенций</t>
  </si>
  <si>
    <t>Наименование доходов</t>
  </si>
  <si>
    <t>Доходы от платных услуг и компенсац. затрат гос-ва</t>
  </si>
  <si>
    <t xml:space="preserve">2020 г. </t>
  </si>
  <si>
    <t>2024 г.  (**)</t>
  </si>
  <si>
    <t xml:space="preserve">2021 г. </t>
  </si>
  <si>
    <t>2025 г.  (**)</t>
  </si>
  <si>
    <t>Безвозмездные поступления от организ. и прочие</t>
  </si>
  <si>
    <t xml:space="preserve">                       (*)   текущие утвержденные показатели действующего года</t>
  </si>
  <si>
    <t xml:space="preserve">       Председатель Счетной палаты ЗАТО Железногорск</t>
  </si>
  <si>
    <t>в т. ч. без возмещ. затрат теплоснабж. организ.</t>
  </si>
  <si>
    <t>Динамика  доходов бюджета ЗАТО Железногорск в 2020-2026 годах</t>
  </si>
  <si>
    <t xml:space="preserve">2022 г. </t>
  </si>
  <si>
    <t>2023 г.  (*)</t>
  </si>
  <si>
    <t>2026 г.  (**)</t>
  </si>
</sst>
</file>

<file path=xl/styles.xml><?xml version="1.0" encoding="utf-8"?>
<styleSheet xmlns="http://schemas.openxmlformats.org/spreadsheetml/2006/main">
  <numFmts count="5">
    <numFmt numFmtId="164" formatCode="#,##0.0_р_.;\-#,##0.0_р_."/>
    <numFmt numFmtId="165" formatCode="0.0%"/>
    <numFmt numFmtId="166" formatCode="_-* #,##0.0_р_._-;\-* #,##0.0_р_._-;_-* &quot;-&quot;?_р_._-;_-@_-"/>
    <numFmt numFmtId="167" formatCode="#,##0.0_р_."/>
    <numFmt numFmtId="168" formatCode="_-* #,##0.0000_р_._-;\-* #,##0.0000_р_._-;_-* &quot;-&quot;????_р_._-;_-@_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8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EAEAEA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" fontId="18" fillId="2" borderId="4">
      <alignment horizontal="right" vertical="top" shrinkToFit="1"/>
    </xf>
    <xf numFmtId="4" fontId="18" fillId="3" borderId="4">
      <alignment horizontal="right" vertical="top" shrinkToFit="1"/>
    </xf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6" fontId="0" fillId="0" borderId="0" xfId="0" applyNumberFormat="1"/>
    <xf numFmtId="164" fontId="1" fillId="0" borderId="0" xfId="0" applyNumberFormat="1" applyFont="1"/>
    <xf numFmtId="166" fontId="1" fillId="0" borderId="0" xfId="0" applyNumberFormat="1" applyFont="1"/>
    <xf numFmtId="168" fontId="1" fillId="0" borderId="0" xfId="0" applyNumberFormat="1" applyFont="1"/>
    <xf numFmtId="0" fontId="1" fillId="0" borderId="0" xfId="0" applyFont="1" applyBorder="1"/>
    <xf numFmtId="0" fontId="6" fillId="0" borderId="1" xfId="0" applyFont="1" applyBorder="1" applyAlignment="1">
      <alignment horizontal="right"/>
    </xf>
    <xf numFmtId="165" fontId="7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1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0" fontId="13" fillId="0" borderId="1" xfId="0" applyFont="1" applyBorder="1" applyAlignment="1">
      <alignment horizontal="right"/>
    </xf>
    <xf numFmtId="0" fontId="14" fillId="0" borderId="1" xfId="0" applyFont="1" applyBorder="1" applyAlignment="1">
      <alignment horizontal="right"/>
    </xf>
    <xf numFmtId="165" fontId="14" fillId="0" borderId="1" xfId="0" applyNumberFormat="1" applyFont="1" applyBorder="1" applyAlignment="1">
      <alignment horizontal="right"/>
    </xf>
    <xf numFmtId="0" fontId="9" fillId="0" borderId="0" xfId="0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0" fontId="6" fillId="0" borderId="0" xfId="0" applyFont="1"/>
    <xf numFmtId="0" fontId="5" fillId="0" borderId="0" xfId="0" applyFont="1"/>
    <xf numFmtId="0" fontId="15" fillId="0" borderId="3" xfId="0" applyFont="1" applyBorder="1"/>
    <xf numFmtId="164" fontId="15" fillId="0" borderId="3" xfId="0" applyNumberFormat="1" applyFont="1" applyBorder="1" applyAlignment="1">
      <alignment horizontal="center"/>
    </xf>
    <xf numFmtId="164" fontId="15" fillId="0" borderId="1" xfId="0" applyNumberFormat="1" applyFont="1" applyBorder="1" applyAlignment="1">
      <alignment horizontal="center"/>
    </xf>
    <xf numFmtId="0" fontId="15" fillId="0" borderId="1" xfId="0" applyFont="1" applyBorder="1"/>
    <xf numFmtId="0" fontId="16" fillId="0" borderId="1" xfId="0" applyFont="1" applyBorder="1" applyAlignment="1">
      <alignment horizontal="right"/>
    </xf>
    <xf numFmtId="167" fontId="16" fillId="0" borderId="1" xfId="0" applyNumberFormat="1" applyFont="1" applyBorder="1" applyAlignment="1">
      <alignment horizontal="right"/>
    </xf>
    <xf numFmtId="0" fontId="15" fillId="0" borderId="1" xfId="0" applyFont="1" applyFill="1" applyBorder="1"/>
    <xf numFmtId="0" fontId="11" fillId="0" borderId="0" xfId="0" applyFont="1" applyAlignment="1">
      <alignment horizontal="right"/>
    </xf>
    <xf numFmtId="164" fontId="17" fillId="0" borderId="1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66" fontId="19" fillId="0" borderId="0" xfId="0" applyNumberFormat="1" applyFont="1"/>
    <xf numFmtId="0" fontId="19" fillId="0" borderId="0" xfId="0" applyFont="1"/>
    <xf numFmtId="0" fontId="9" fillId="4" borderId="1" xfId="0" applyFont="1" applyFill="1" applyBorder="1" applyAlignment="1">
      <alignment horizontal="right"/>
    </xf>
    <xf numFmtId="166" fontId="9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right"/>
    </xf>
    <xf numFmtId="166" fontId="10" fillId="4" borderId="1" xfId="0" applyNumberFormat="1" applyFont="1" applyFill="1" applyBorder="1" applyAlignment="1">
      <alignment horizontal="center"/>
    </xf>
    <xf numFmtId="0" fontId="11" fillId="4" borderId="1" xfId="0" applyFont="1" applyFill="1" applyBorder="1" applyAlignment="1">
      <alignment horizontal="center"/>
    </xf>
    <xf numFmtId="0" fontId="11" fillId="0" borderId="0" xfId="0" applyFont="1" applyAlignment="1">
      <alignment horizontal="center"/>
    </xf>
  </cellXfs>
  <cellStyles count="3">
    <cellStyle name="xl40" xfId="1"/>
    <cellStyle name="xl41" xfId="2"/>
    <cellStyle name="Обычный" xfId="0" builtinId="0"/>
  </cellStyles>
  <dxfs count="0"/>
  <tableStyles count="0" defaultTableStyle="TableStyleMedium9" defaultPivotStyle="PivotStyleLight16"/>
  <colors>
    <mruColors>
      <color rgb="FFEAEAEA"/>
      <color rgb="FFF8F8F8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1"/>
  <sheetViews>
    <sheetView tabSelected="1" topLeftCell="A28" workbookViewId="0">
      <selection activeCell="H63" sqref="H63"/>
    </sheetView>
  </sheetViews>
  <sheetFormatPr defaultRowHeight="15"/>
  <cols>
    <col min="1" max="1" width="39.5703125" customWidth="1"/>
    <col min="2" max="2" width="12.42578125" customWidth="1"/>
    <col min="3" max="3" width="13.42578125" customWidth="1"/>
    <col min="4" max="4" width="13.28515625" customWidth="1"/>
    <col min="5" max="6" width="13" customWidth="1"/>
    <col min="7" max="7" width="13.140625" customWidth="1"/>
    <col min="8" max="8" width="13" customWidth="1"/>
    <col min="9" max="9" width="12.5703125" customWidth="1"/>
    <col min="10" max="10" width="15.140625" customWidth="1"/>
    <col min="11" max="11" width="13.7109375" customWidth="1"/>
  </cols>
  <sheetData>
    <row r="1" spans="1:20" ht="15.75">
      <c r="F1" s="2"/>
      <c r="H1" s="33" t="s">
        <v>24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15.75">
      <c r="A2" s="41" t="s">
        <v>41</v>
      </c>
      <c r="B2" s="41"/>
      <c r="C2" s="41"/>
      <c r="D2" s="41"/>
      <c r="E2" s="41"/>
      <c r="F2" s="41"/>
      <c r="G2" s="41"/>
      <c r="H2" s="4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5.75">
      <c r="A3" s="41" t="s">
        <v>0</v>
      </c>
      <c r="B3" s="41"/>
      <c r="C3" s="41"/>
      <c r="D3" s="41"/>
      <c r="E3" s="41"/>
      <c r="F3" s="41"/>
      <c r="G3" s="41"/>
      <c r="H3" s="4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1:20" ht="6" customHeight="1" thickBot="1">
      <c r="F4" s="31"/>
      <c r="G4" s="3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ht="15.75" thickBot="1">
      <c r="A5" s="14" t="s">
        <v>31</v>
      </c>
      <c r="B5" s="14" t="s">
        <v>33</v>
      </c>
      <c r="C5" s="14" t="s">
        <v>35</v>
      </c>
      <c r="D5" s="14" t="s">
        <v>42</v>
      </c>
      <c r="E5" s="14" t="s">
        <v>43</v>
      </c>
      <c r="F5" s="14" t="s">
        <v>34</v>
      </c>
      <c r="G5" s="14" t="s">
        <v>36</v>
      </c>
      <c r="H5" s="14" t="s">
        <v>44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0">
      <c r="A6" s="24" t="s">
        <v>1</v>
      </c>
      <c r="B6" s="25">
        <v>13619.06011</v>
      </c>
      <c r="C6" s="25">
        <v>4416.3853499999996</v>
      </c>
      <c r="D6" s="25">
        <v>22526.233509999998</v>
      </c>
      <c r="E6" s="25">
        <v>19000</v>
      </c>
      <c r="F6" s="25">
        <v>12991.136</v>
      </c>
      <c r="G6" s="25">
        <v>10667.088</v>
      </c>
      <c r="H6" s="25">
        <v>10600.735000000001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1:20">
      <c r="A7" s="10" t="s">
        <v>2</v>
      </c>
      <c r="B7" s="12"/>
      <c r="C7" s="12">
        <f t="shared" ref="C7" si="0">C6/B6</f>
        <v>0.32427974576286672</v>
      </c>
      <c r="D7" s="12">
        <f t="shared" ref="D7:H7" si="1">D6/C6</f>
        <v>5.1006041648969784</v>
      </c>
      <c r="E7" s="12">
        <f t="shared" si="1"/>
        <v>0.8434610247454547</v>
      </c>
      <c r="F7" s="12">
        <f t="shared" si="1"/>
        <v>0.68374400000000002</v>
      </c>
      <c r="G7" s="12">
        <f t="shared" si="1"/>
        <v>0.82110509812228882</v>
      </c>
      <c r="H7" s="12">
        <f t="shared" si="1"/>
        <v>0.99377965195374796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>
      <c r="A8" s="27" t="s">
        <v>3</v>
      </c>
      <c r="B8" s="26">
        <v>849616.60441999999</v>
      </c>
      <c r="C8" s="26">
        <v>875930.15266999998</v>
      </c>
      <c r="D8" s="26">
        <v>1003654.6073799999</v>
      </c>
      <c r="E8" s="26">
        <v>1077769.97</v>
      </c>
      <c r="F8" s="26">
        <v>1189903.564</v>
      </c>
      <c r="G8" s="26">
        <v>1269508.112</v>
      </c>
      <c r="H8" s="26">
        <v>1359409.0930000001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>
      <c r="A9" s="10" t="s">
        <v>2</v>
      </c>
      <c r="B9" s="12"/>
      <c r="C9" s="12">
        <f t="shared" ref="C9" si="2">C8/B8</f>
        <v>1.0309710852084433</v>
      </c>
      <c r="D9" s="12">
        <f t="shared" ref="D9:H9" si="3">D8/C8</f>
        <v>1.1458157985778568</v>
      </c>
      <c r="E9" s="12">
        <f t="shared" si="3"/>
        <v>1.0738454863605671</v>
      </c>
      <c r="F9" s="12">
        <f t="shared" si="3"/>
        <v>1.104042232685329</v>
      </c>
      <c r="G9" s="12">
        <f t="shared" si="3"/>
        <v>1.0668999996372814</v>
      </c>
      <c r="H9" s="12">
        <f t="shared" si="3"/>
        <v>1.0708156018462687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>
      <c r="A10" s="27" t="s">
        <v>23</v>
      </c>
      <c r="B10" s="26">
        <v>19849.623390000001</v>
      </c>
      <c r="C10" s="26">
        <v>22996.106950000001</v>
      </c>
      <c r="D10" s="26">
        <v>60484.406029999998</v>
      </c>
      <c r="E10" s="26">
        <v>65007.074999999997</v>
      </c>
      <c r="F10" s="26">
        <v>64713.2</v>
      </c>
      <c r="G10" s="26">
        <v>68013.573000000004</v>
      </c>
      <c r="H10" s="26">
        <v>70666.103000000003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>
      <c r="A11" s="10" t="s">
        <v>2</v>
      </c>
      <c r="B11" s="12"/>
      <c r="C11" s="12">
        <f t="shared" ref="C11" si="4">C10/B10</f>
        <v>1.1585160331850508</v>
      </c>
      <c r="D11" s="12">
        <f t="shared" ref="D11:H11" si="5">D10/C10</f>
        <v>2.6302019799051246</v>
      </c>
      <c r="E11" s="12">
        <f t="shared" si="5"/>
        <v>1.0747741321582422</v>
      </c>
      <c r="F11" s="12">
        <f t="shared" si="5"/>
        <v>0.99547933821049484</v>
      </c>
      <c r="G11" s="12">
        <f t="shared" si="5"/>
        <v>1.0509999969094406</v>
      </c>
      <c r="H11" s="12">
        <f t="shared" si="5"/>
        <v>1.0390000096010248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>
      <c r="A12" s="27" t="s">
        <v>4</v>
      </c>
      <c r="B12" s="26">
        <v>22418.415830000002</v>
      </c>
      <c r="C12" s="26">
        <v>126450.85626</v>
      </c>
      <c r="D12" s="26">
        <v>158828.17590999999</v>
      </c>
      <c r="E12" s="26">
        <v>169265.495</v>
      </c>
      <c r="F12" s="26">
        <v>178142.14799999999</v>
      </c>
      <c r="G12" s="26">
        <v>185266.31299999999</v>
      </c>
      <c r="H12" s="26">
        <v>195975.42600000001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>
      <c r="A13" s="10" t="s">
        <v>2</v>
      </c>
      <c r="B13" s="12"/>
      <c r="C13" s="12">
        <f t="shared" ref="C13" si="6">C12/B12</f>
        <v>5.6404902656317617</v>
      </c>
      <c r="D13" s="12">
        <f t="shared" ref="D13:H13" si="7">D12/C12</f>
        <v>1.2560466619809032</v>
      </c>
      <c r="E13" s="12">
        <f t="shared" si="7"/>
        <v>1.065714531003078</v>
      </c>
      <c r="F13" s="12">
        <f t="shared" si="7"/>
        <v>1.0524421885275554</v>
      </c>
      <c r="G13" s="12">
        <f t="shared" si="7"/>
        <v>1.0399914623236721</v>
      </c>
      <c r="H13" s="12">
        <f t="shared" si="7"/>
        <v>1.0578038868836344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>
      <c r="A14" s="27" t="s">
        <v>5</v>
      </c>
      <c r="B14" s="26">
        <v>23617.006740000001</v>
      </c>
      <c r="C14" s="26">
        <v>24908.055670000002</v>
      </c>
      <c r="D14" s="26">
        <v>26887.722460000001</v>
      </c>
      <c r="E14" s="26">
        <v>27730</v>
      </c>
      <c r="F14" s="26">
        <v>29144.23</v>
      </c>
      <c r="G14" s="26">
        <v>30309.999</v>
      </c>
      <c r="H14" s="26">
        <v>31522.399000000001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>
      <c r="A15" s="10" t="s">
        <v>2</v>
      </c>
      <c r="B15" s="12"/>
      <c r="C15" s="12">
        <f t="shared" ref="C15" si="8">C14/B14</f>
        <v>1.0546660694224792</v>
      </c>
      <c r="D15" s="12">
        <f t="shared" ref="D15:H15" si="9">D14/C14</f>
        <v>1.0794789772525026</v>
      </c>
      <c r="E15" s="12">
        <f t="shared" si="9"/>
        <v>1.0313257302195464</v>
      </c>
      <c r="F15" s="12">
        <f t="shared" si="9"/>
        <v>1.0509999999999999</v>
      </c>
      <c r="G15" s="12">
        <f t="shared" si="9"/>
        <v>1.0399999931375783</v>
      </c>
      <c r="H15" s="12">
        <f t="shared" si="9"/>
        <v>1.0400000013196966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>
      <c r="A16" s="27" t="s">
        <v>6</v>
      </c>
      <c r="B16" s="26">
        <v>14163.986999999999</v>
      </c>
      <c r="C16" s="26">
        <v>6137.3776699999999</v>
      </c>
      <c r="D16" s="26">
        <v>6599.9053000000004</v>
      </c>
      <c r="E16" s="26">
        <v>10423.651</v>
      </c>
      <c r="F16" s="26">
        <v>11488</v>
      </c>
      <c r="G16" s="26">
        <v>11500</v>
      </c>
      <c r="H16" s="26">
        <v>11550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>
      <c r="A17" s="10" t="s">
        <v>2</v>
      </c>
      <c r="B17" s="12"/>
      <c r="C17" s="12">
        <f t="shared" ref="C17" si="10">C16/B16</f>
        <v>0.43330862065885828</v>
      </c>
      <c r="D17" s="12">
        <f t="shared" ref="D17:H17" si="11">D16/C16</f>
        <v>1.0753624194028133</v>
      </c>
      <c r="E17" s="12">
        <f t="shared" si="11"/>
        <v>1.579363722082497</v>
      </c>
      <c r="F17" s="12">
        <f t="shared" si="11"/>
        <v>1.1021090402969171</v>
      </c>
      <c r="G17" s="12">
        <f t="shared" si="11"/>
        <v>1.0010445682451254</v>
      </c>
      <c r="H17" s="12">
        <f t="shared" si="11"/>
        <v>1.0043478260869565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>
      <c r="A18" s="27" t="s">
        <v>7</v>
      </c>
      <c r="B18" s="26">
        <v>15254.55457</v>
      </c>
      <c r="C18" s="26">
        <v>23900.347679999999</v>
      </c>
      <c r="D18" s="26">
        <v>29323.206679999999</v>
      </c>
      <c r="E18" s="26">
        <v>23271.062999999998</v>
      </c>
      <c r="F18" s="26">
        <v>22813.9</v>
      </c>
      <c r="G18" s="26">
        <v>22813.9</v>
      </c>
      <c r="H18" s="26">
        <v>22813.9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>
      <c r="A19" s="10" t="s">
        <v>2</v>
      </c>
      <c r="B19" s="12"/>
      <c r="C19" s="12">
        <f t="shared" ref="C19" si="12">C18/B18</f>
        <v>1.5667679820034233</v>
      </c>
      <c r="D19" s="12">
        <f t="shared" ref="D19:H19" si="13">D18/C18</f>
        <v>1.2268945654099372</v>
      </c>
      <c r="E19" s="12">
        <f t="shared" si="13"/>
        <v>0.79360566714117631</v>
      </c>
      <c r="F19" s="12">
        <f t="shared" si="13"/>
        <v>0.98035487248691666</v>
      </c>
      <c r="G19" s="12">
        <f t="shared" si="13"/>
        <v>1</v>
      </c>
      <c r="H19" s="12">
        <f t="shared" si="13"/>
        <v>1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>
      <c r="A20" s="27" t="s">
        <v>29</v>
      </c>
      <c r="B20" s="26">
        <v>7.2999999999999996E-4</v>
      </c>
      <c r="C20" s="26">
        <v>7.2999999999999996E-4</v>
      </c>
      <c r="D20" s="26">
        <v>7.2999999999999996E-4</v>
      </c>
      <c r="E20" s="26">
        <v>0</v>
      </c>
      <c r="F20" s="26">
        <v>0</v>
      </c>
      <c r="G20" s="26">
        <v>0</v>
      </c>
      <c r="H20" s="26">
        <v>0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>
      <c r="A21" s="10" t="s">
        <v>2</v>
      </c>
      <c r="B21" s="12"/>
      <c r="C21" s="12"/>
      <c r="D21" s="12"/>
      <c r="E21" s="12"/>
      <c r="F21" s="12"/>
      <c r="G21" s="12"/>
      <c r="H21" s="12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>
      <c r="A22" s="36" t="s">
        <v>8</v>
      </c>
      <c r="B22" s="37">
        <f t="shared" ref="B22:C22" si="14">B6+B8+B10+B12+B14+B16+B18+B20</f>
        <v>958539.25278999982</v>
      </c>
      <c r="C22" s="37">
        <f t="shared" si="14"/>
        <v>1084739.2829799999</v>
      </c>
      <c r="D22" s="37">
        <f t="shared" ref="D22:G22" si="15">D6+D8+D10+D12+D14+D16+D18+D20</f>
        <v>1308304.2580000001</v>
      </c>
      <c r="E22" s="37">
        <f t="shared" si="15"/>
        <v>1392467.2540000002</v>
      </c>
      <c r="F22" s="37">
        <f t="shared" si="15"/>
        <v>1509196.1779999998</v>
      </c>
      <c r="G22" s="37">
        <f t="shared" si="15"/>
        <v>1598078.9850000001</v>
      </c>
      <c r="H22" s="37">
        <f t="shared" ref="H22" si="16">H6+H8+H10+H12+H14+H16+H18+H20</f>
        <v>1702537.6560000002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>
      <c r="A23" s="13" t="s">
        <v>2</v>
      </c>
      <c r="B23" s="11"/>
      <c r="C23" s="11">
        <f t="shared" ref="C23" si="17">C22/B22</f>
        <v>1.1316586981938115</v>
      </c>
      <c r="D23" s="11">
        <f t="shared" ref="D23:H23" si="18">D22/C22</f>
        <v>1.2061001924866421</v>
      </c>
      <c r="E23" s="11">
        <f t="shared" si="18"/>
        <v>1.0643298341997753</v>
      </c>
      <c r="F23" s="11">
        <f t="shared" si="18"/>
        <v>1.0838288467213029</v>
      </c>
      <c r="G23" s="11">
        <f t="shared" si="18"/>
        <v>1.0588941373531628</v>
      </c>
      <c r="H23" s="11">
        <f t="shared" si="18"/>
        <v>1.0653651490198404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>
      <c r="A24" s="30" t="s">
        <v>9</v>
      </c>
      <c r="B24" s="26">
        <v>87930.062189999997</v>
      </c>
      <c r="C24" s="26">
        <v>91912.292459999997</v>
      </c>
      <c r="D24" s="26">
        <v>104750.72065</v>
      </c>
      <c r="E24" s="26">
        <v>95193.188999999998</v>
      </c>
      <c r="F24" s="26">
        <v>92640.6</v>
      </c>
      <c r="G24" s="26">
        <v>91451.86</v>
      </c>
      <c r="H24" s="26">
        <v>90701.86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>
      <c r="A25" s="10" t="s">
        <v>2</v>
      </c>
      <c r="B25" s="12"/>
      <c r="C25" s="12">
        <f t="shared" ref="C25" si="19">C24/B24</f>
        <v>1.0452886097293457</v>
      </c>
      <c r="D25" s="12">
        <f t="shared" ref="D25:H25" si="20">D24/C24</f>
        <v>1.1396812966621115</v>
      </c>
      <c r="E25" s="12">
        <f t="shared" si="20"/>
        <v>0.90875927544275081</v>
      </c>
      <c r="F25" s="12">
        <f t="shared" si="20"/>
        <v>0.97318517189291776</v>
      </c>
      <c r="G25" s="12">
        <f t="shared" si="20"/>
        <v>0.98716826100003663</v>
      </c>
      <c r="H25" s="12">
        <f t="shared" si="20"/>
        <v>0.99179896395764944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>
      <c r="A26" s="30" t="s">
        <v>10</v>
      </c>
      <c r="B26" s="26">
        <v>4336.6819599999999</v>
      </c>
      <c r="C26" s="26">
        <v>11226.136500000001</v>
      </c>
      <c r="D26" s="26">
        <v>4848.2027699999999</v>
      </c>
      <c r="E26" s="26">
        <v>6854.6629999999996</v>
      </c>
      <c r="F26" s="26">
        <v>7182.4719999999998</v>
      </c>
      <c r="G26" s="26">
        <v>7469.7709999999997</v>
      </c>
      <c r="H26" s="26">
        <v>7768.5619999999999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>
      <c r="A27" s="10" t="s">
        <v>2</v>
      </c>
      <c r="B27" s="12"/>
      <c r="C27" s="12">
        <f t="shared" ref="C27" si="21">C26/B26</f>
        <v>2.588646482159831</v>
      </c>
      <c r="D27" s="12">
        <f t="shared" ref="D27:H27" si="22">D26/C26</f>
        <v>0.43186743453546994</v>
      </c>
      <c r="E27" s="12">
        <f t="shared" si="22"/>
        <v>1.413856500065487</v>
      </c>
      <c r="F27" s="12">
        <f t="shared" si="22"/>
        <v>1.0478227740736488</v>
      </c>
      <c r="G27" s="12">
        <f t="shared" si="22"/>
        <v>1.0400000167073398</v>
      </c>
      <c r="H27" s="12">
        <f t="shared" si="22"/>
        <v>1.0400000214196661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>
      <c r="A28" s="30" t="s">
        <v>32</v>
      </c>
      <c r="B28" s="26">
        <v>32425.960129999999</v>
      </c>
      <c r="C28" s="26">
        <v>37165.71776</v>
      </c>
      <c r="D28" s="26">
        <v>36595.433570000001</v>
      </c>
      <c r="E28" s="26">
        <v>48146.34736</v>
      </c>
      <c r="F28" s="26">
        <v>57145.516000000003</v>
      </c>
      <c r="G28" s="26">
        <v>57305.995999999999</v>
      </c>
      <c r="H28" s="26">
        <v>57300.756000000001</v>
      </c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>
      <c r="A29" s="10" t="s">
        <v>2</v>
      </c>
      <c r="B29" s="12"/>
      <c r="C29" s="12">
        <f t="shared" ref="C29" si="23">C28/B28</f>
        <v>1.1461716973374938</v>
      </c>
      <c r="D29" s="12">
        <f t="shared" ref="D29:H29" si="24">D28/C28</f>
        <v>0.98465563900359343</v>
      </c>
      <c r="E29" s="12">
        <f t="shared" si="24"/>
        <v>1.3156381182888661</v>
      </c>
      <c r="F29" s="12">
        <f t="shared" si="24"/>
        <v>1.1869128009381771</v>
      </c>
      <c r="G29" s="12">
        <f t="shared" si="24"/>
        <v>1.0028082693312279</v>
      </c>
      <c r="H29" s="12">
        <f t="shared" si="24"/>
        <v>0.99990856105179649</v>
      </c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>
      <c r="A30" s="30" t="s">
        <v>11</v>
      </c>
      <c r="B30" s="26">
        <v>14753.95441</v>
      </c>
      <c r="C30" s="26">
        <v>12621.40537</v>
      </c>
      <c r="D30" s="26">
        <v>11590.43909</v>
      </c>
      <c r="E30" s="26">
        <v>24261.200000000001</v>
      </c>
      <c r="F30" s="26">
        <v>8360</v>
      </c>
      <c r="G30" s="26">
        <v>7480</v>
      </c>
      <c r="H30" s="26">
        <v>7480</v>
      </c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>
      <c r="A31" s="10" t="s">
        <v>2</v>
      </c>
      <c r="B31" s="12"/>
      <c r="C31" s="12">
        <f t="shared" ref="C31" si="25">C30/B30</f>
        <v>0.85545915483142665</v>
      </c>
      <c r="D31" s="12">
        <f t="shared" ref="D31:H31" si="26">D30/C30</f>
        <v>0.9183160472406251</v>
      </c>
      <c r="E31" s="12">
        <f t="shared" si="26"/>
        <v>2.0932080149519168</v>
      </c>
      <c r="F31" s="12">
        <f t="shared" si="26"/>
        <v>0.34458312037327088</v>
      </c>
      <c r="G31" s="12">
        <f t="shared" si="26"/>
        <v>0.89473684210526316</v>
      </c>
      <c r="H31" s="12">
        <f t="shared" si="26"/>
        <v>1</v>
      </c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>
      <c r="A32" s="27" t="s">
        <v>27</v>
      </c>
      <c r="B32" s="26">
        <v>186.291</v>
      </c>
      <c r="C32" s="26">
        <v>425.10084999999998</v>
      </c>
      <c r="D32" s="26">
        <v>0</v>
      </c>
      <c r="E32" s="26">
        <v>88.218999999999994</v>
      </c>
      <c r="F32" s="26">
        <v>88.218999999999994</v>
      </c>
      <c r="G32" s="26">
        <v>88.218999999999994</v>
      </c>
      <c r="H32" s="26">
        <v>88.218999999999994</v>
      </c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thickBot="1">
      <c r="A33" s="10" t="s">
        <v>2</v>
      </c>
      <c r="B33" s="12"/>
      <c r="C33" s="12">
        <f>C32/B32</f>
        <v>2.2819183428077578</v>
      </c>
      <c r="D33" s="12">
        <f>D32/C32</f>
        <v>0</v>
      </c>
      <c r="E33" s="12"/>
      <c r="F33" s="12">
        <f>F32/E32</f>
        <v>1</v>
      </c>
      <c r="G33" s="12">
        <f t="shared" ref="G33" si="27">G32/F32</f>
        <v>1</v>
      </c>
      <c r="H33" s="12">
        <f t="shared" ref="H33" si="28">H32/G32</f>
        <v>1</v>
      </c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thickBot="1">
      <c r="A34" s="14" t="s">
        <v>31</v>
      </c>
      <c r="B34" s="14" t="s">
        <v>33</v>
      </c>
      <c r="C34" s="14" t="s">
        <v>35</v>
      </c>
      <c r="D34" s="14" t="s">
        <v>42</v>
      </c>
      <c r="E34" s="14" t="s">
        <v>43</v>
      </c>
      <c r="F34" s="14" t="s">
        <v>34</v>
      </c>
      <c r="G34" s="14" t="s">
        <v>36</v>
      </c>
      <c r="H34" s="14" t="s">
        <v>44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>
      <c r="A35" s="27" t="s">
        <v>12</v>
      </c>
      <c r="B35" s="26">
        <v>6612.0269200000002</v>
      </c>
      <c r="C35" s="26">
        <v>7087.9385199999997</v>
      </c>
      <c r="D35" s="26">
        <v>6969.9164300000002</v>
      </c>
      <c r="E35" s="26">
        <v>5636.1940000000004</v>
      </c>
      <c r="F35" s="26">
        <v>4836.0910000000003</v>
      </c>
      <c r="G35" s="26">
        <v>4879.4979999999996</v>
      </c>
      <c r="H35" s="26">
        <v>4923.8440000000001</v>
      </c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>
      <c r="A36" s="10" t="s">
        <v>2</v>
      </c>
      <c r="B36" s="12"/>
      <c r="C36" s="12">
        <f t="shared" ref="C36" si="29">C35/B35</f>
        <v>1.0719766579534735</v>
      </c>
      <c r="D36" s="12">
        <f t="shared" ref="D36:H38" si="30">D35/C35</f>
        <v>0.98334888350583505</v>
      </c>
      <c r="E36" s="12">
        <f t="shared" si="30"/>
        <v>0.80864585057872784</v>
      </c>
      <c r="F36" s="12">
        <f t="shared" si="30"/>
        <v>0.85804196945669364</v>
      </c>
      <c r="G36" s="12">
        <f t="shared" si="30"/>
        <v>1.008975637555207</v>
      </c>
      <c r="H36" s="12">
        <f t="shared" si="30"/>
        <v>1.0090882299777559</v>
      </c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>
      <c r="A37" s="27" t="s">
        <v>13</v>
      </c>
      <c r="B37" s="26">
        <v>62.647219999999997</v>
      </c>
      <c r="C37" s="26">
        <v>-62.084389999999999</v>
      </c>
      <c r="D37" s="26">
        <v>8.71007</v>
      </c>
      <c r="E37" s="26">
        <v>0.29599999999999999</v>
      </c>
      <c r="F37" s="26">
        <v>0</v>
      </c>
      <c r="G37" s="26">
        <v>0</v>
      </c>
      <c r="H37" s="26">
        <v>0</v>
      </c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>
      <c r="A38" s="10" t="s">
        <v>2</v>
      </c>
      <c r="B38" s="12"/>
      <c r="C38" s="12">
        <f t="shared" ref="C38" si="31">C37/B37</f>
        <v>-0.99101588226899773</v>
      </c>
      <c r="D38" s="12">
        <f t="shared" si="30"/>
        <v>-0.14029404170678009</v>
      </c>
      <c r="E38" s="12">
        <f t="shared" ref="E38" si="32">E37/D37</f>
        <v>3.3983653403474368E-2</v>
      </c>
      <c r="F38" s="12"/>
      <c r="G38" s="12"/>
      <c r="H38" s="12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>
      <c r="A39" s="36" t="s">
        <v>14</v>
      </c>
      <c r="B39" s="37">
        <f t="shared" ref="B39:C39" si="33">B24+B26+B28+B30+B32+B35+B37</f>
        <v>146307.62383000003</v>
      </c>
      <c r="C39" s="37">
        <f t="shared" si="33"/>
        <v>160376.50706999996</v>
      </c>
      <c r="D39" s="37">
        <f t="shared" ref="D39:G39" si="34">D24+D26+D28+D30+D32+D35+D37</f>
        <v>164763.42258000001</v>
      </c>
      <c r="E39" s="37">
        <f t="shared" si="34"/>
        <v>180180.10836000001</v>
      </c>
      <c r="F39" s="37">
        <f t="shared" si="34"/>
        <v>170252.89799999999</v>
      </c>
      <c r="G39" s="37">
        <f t="shared" si="34"/>
        <v>168675.34399999998</v>
      </c>
      <c r="H39" s="37">
        <f t="shared" ref="H39" si="35">H24+H26+H28+H30+H32+H35+H37</f>
        <v>168263.24100000004</v>
      </c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>
      <c r="A40" s="13" t="s">
        <v>2</v>
      </c>
      <c r="B40" s="11"/>
      <c r="C40" s="11">
        <f t="shared" ref="C40" si="36">C39/B39</f>
        <v>1.0961596044806734</v>
      </c>
      <c r="D40" s="11">
        <f t="shared" ref="D40:H40" si="37">D39/C39</f>
        <v>1.0273538536918334</v>
      </c>
      <c r="E40" s="11">
        <f t="shared" si="37"/>
        <v>1.093568618195671</v>
      </c>
      <c r="F40" s="11">
        <f t="shared" si="37"/>
        <v>0.94490396054060832</v>
      </c>
      <c r="G40" s="11">
        <f t="shared" si="37"/>
        <v>0.9907340549351471</v>
      </c>
      <c r="H40" s="11">
        <f t="shared" si="37"/>
        <v>0.99755682727405648</v>
      </c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>
      <c r="A41" s="38" t="s">
        <v>15</v>
      </c>
      <c r="B41" s="39">
        <f t="shared" ref="B41:C41" si="38">B22+B39</f>
        <v>1104846.8766199998</v>
      </c>
      <c r="C41" s="39">
        <f t="shared" si="38"/>
        <v>1245115.79005</v>
      </c>
      <c r="D41" s="39">
        <f t="shared" ref="D41:G41" si="39">D22+D39</f>
        <v>1473067.6805800002</v>
      </c>
      <c r="E41" s="39">
        <f t="shared" si="39"/>
        <v>1572647.3623600001</v>
      </c>
      <c r="F41" s="39">
        <f t="shared" si="39"/>
        <v>1679449.0759999999</v>
      </c>
      <c r="G41" s="39">
        <f t="shared" si="39"/>
        <v>1766754.3290000001</v>
      </c>
      <c r="H41" s="39">
        <f t="shared" ref="H41" si="40">H22+H39</f>
        <v>1870800.8970000003</v>
      </c>
      <c r="I41" s="8"/>
      <c r="J41" s="7"/>
      <c r="K41" s="7"/>
      <c r="L41" s="1"/>
      <c r="M41" s="1"/>
      <c r="N41" s="1"/>
      <c r="O41" s="1"/>
      <c r="P41" s="1"/>
      <c r="Q41" s="1"/>
      <c r="R41" s="1"/>
      <c r="S41" s="1"/>
      <c r="T41" s="1"/>
    </row>
    <row r="42" spans="1:20">
      <c r="A42" s="15" t="s">
        <v>2</v>
      </c>
      <c r="B42" s="16"/>
      <c r="C42" s="16">
        <f t="shared" ref="C42" si="41">C41/B41</f>
        <v>1.1269577860953162</v>
      </c>
      <c r="D42" s="16">
        <f t="shared" ref="D42:H42" si="42">D41/C41</f>
        <v>1.183076861085222</v>
      </c>
      <c r="E42" s="16">
        <f t="shared" si="42"/>
        <v>1.0676002081186058</v>
      </c>
      <c r="F42" s="16">
        <f t="shared" si="42"/>
        <v>1.0679120546641347</v>
      </c>
      <c r="G42" s="16">
        <f t="shared" si="42"/>
        <v>1.0519844598134158</v>
      </c>
      <c r="H42" s="16">
        <f t="shared" si="42"/>
        <v>1.0588913615731121</v>
      </c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>
      <c r="A43" s="27" t="s">
        <v>16</v>
      </c>
      <c r="B43" s="26">
        <f>51291.4+898803</f>
        <v>950094.4</v>
      </c>
      <c r="C43" s="26">
        <f>933368+26074.4</f>
        <v>959442.4</v>
      </c>
      <c r="D43" s="26">
        <f>976014+108814.8</f>
        <v>1084828.8</v>
      </c>
      <c r="E43" s="26">
        <v>1027819</v>
      </c>
      <c r="F43" s="26">
        <v>955451</v>
      </c>
      <c r="G43" s="26">
        <v>780811</v>
      </c>
      <c r="H43" s="26">
        <v>674372</v>
      </c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>
      <c r="A44" s="10" t="s">
        <v>2</v>
      </c>
      <c r="B44" s="12"/>
      <c r="C44" s="12">
        <f t="shared" ref="C44" si="43">C43/B43</f>
        <v>1.0098390223118883</v>
      </c>
      <c r="D44" s="12">
        <f t="shared" ref="D44:H44" si="44">D43/C43</f>
        <v>1.1306867405484686</v>
      </c>
      <c r="E44" s="12">
        <f t="shared" si="44"/>
        <v>0.94744811347191371</v>
      </c>
      <c r="F44" s="12">
        <f t="shared" si="44"/>
        <v>0.92959071587507136</v>
      </c>
      <c r="G44" s="12">
        <f t="shared" si="44"/>
        <v>0.81721720946443088</v>
      </c>
      <c r="H44" s="12">
        <f t="shared" si="44"/>
        <v>0.8636814798971838</v>
      </c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>
      <c r="A45" s="17" t="s">
        <v>26</v>
      </c>
      <c r="B45" s="32">
        <v>898803</v>
      </c>
      <c r="C45" s="32">
        <v>933368</v>
      </c>
      <c r="D45" s="32">
        <v>976014</v>
      </c>
      <c r="E45" s="32">
        <v>955451</v>
      </c>
      <c r="F45" s="32">
        <v>955451</v>
      </c>
      <c r="G45" s="32">
        <v>780811</v>
      </c>
      <c r="H45" s="32">
        <v>674372</v>
      </c>
      <c r="I45" s="6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>
      <c r="A46" s="18" t="s">
        <v>2</v>
      </c>
      <c r="B46" s="19"/>
      <c r="C46" s="19">
        <f t="shared" ref="C46" si="45">C45/B45</f>
        <v>1.0384567029705063</v>
      </c>
      <c r="D46" s="19">
        <f t="shared" ref="D46:H46" si="46">D45/C45</f>
        <v>1.0456904457834424</v>
      </c>
      <c r="E46" s="19">
        <f t="shared" si="46"/>
        <v>0.97893165466888798</v>
      </c>
      <c r="F46" s="19">
        <f t="shared" si="46"/>
        <v>1</v>
      </c>
      <c r="G46" s="19">
        <f t="shared" si="46"/>
        <v>0.81721720946443088</v>
      </c>
      <c r="H46" s="19">
        <f t="shared" si="46"/>
        <v>0.8636814798971838</v>
      </c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>
      <c r="A47" s="27" t="s">
        <v>20</v>
      </c>
      <c r="B47" s="26">
        <v>288832.29794999998</v>
      </c>
      <c r="C47" s="26">
        <v>335443.14759000001</v>
      </c>
      <c r="D47" s="26">
        <v>223720.05518</v>
      </c>
      <c r="E47" s="26">
        <v>413204.30735999998</v>
      </c>
      <c r="F47" s="26">
        <v>282377.42460000003</v>
      </c>
      <c r="G47" s="26">
        <v>92845.7</v>
      </c>
      <c r="H47" s="26">
        <v>31669</v>
      </c>
      <c r="I47" s="34"/>
      <c r="J47" s="34"/>
      <c r="K47" s="34"/>
      <c r="L47" s="1"/>
      <c r="M47" s="1"/>
      <c r="N47" s="1"/>
      <c r="O47" s="1"/>
      <c r="P47" s="1"/>
      <c r="Q47" s="1"/>
      <c r="R47" s="1"/>
      <c r="S47" s="1"/>
      <c r="T47" s="1"/>
    </row>
    <row r="48" spans="1:20">
      <c r="A48" s="10" t="s">
        <v>2</v>
      </c>
      <c r="B48" s="12"/>
      <c r="C48" s="12">
        <f t="shared" ref="C48" si="47">C47/B47</f>
        <v>1.1613768611433783</v>
      </c>
      <c r="D48" s="12">
        <f t="shared" ref="D48:H48" si="48">D47/C47</f>
        <v>0.66693881448264047</v>
      </c>
      <c r="E48" s="12">
        <f t="shared" si="48"/>
        <v>1.8469703443776881</v>
      </c>
      <c r="F48" s="12">
        <f t="shared" si="48"/>
        <v>0.68338451359361463</v>
      </c>
      <c r="G48" s="12">
        <f t="shared" si="48"/>
        <v>0.32880000988577607</v>
      </c>
      <c r="H48" s="12">
        <f t="shared" si="48"/>
        <v>0.34109280235918304</v>
      </c>
      <c r="L48" s="1"/>
      <c r="M48" s="1"/>
      <c r="N48" s="1"/>
      <c r="O48" s="1"/>
      <c r="P48" s="1"/>
      <c r="Q48" s="1"/>
      <c r="R48" s="1"/>
      <c r="S48" s="1"/>
      <c r="T48" s="1"/>
    </row>
    <row r="49" spans="1:20">
      <c r="A49" s="27" t="s">
        <v>21</v>
      </c>
      <c r="B49" s="26">
        <v>1180093.0862</v>
      </c>
      <c r="C49" s="26">
        <v>1251667.86665</v>
      </c>
      <c r="D49" s="26">
        <v>1478412.73706</v>
      </c>
      <c r="E49" s="26">
        <v>1537011.3377100001</v>
      </c>
      <c r="F49" s="26">
        <v>1531392.7</v>
      </c>
      <c r="G49" s="26">
        <v>1505673.5</v>
      </c>
      <c r="H49" s="26">
        <v>1505318.6</v>
      </c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>
      <c r="A50" s="10" t="s">
        <v>2</v>
      </c>
      <c r="B50" s="12"/>
      <c r="C50" s="12">
        <f t="shared" ref="C50" si="49">C49/B49</f>
        <v>1.0606518089860832</v>
      </c>
      <c r="D50" s="12">
        <f t="shared" ref="D50:H52" si="50">D49/C49</f>
        <v>1.1811541835110511</v>
      </c>
      <c r="E50" s="12">
        <f t="shared" si="50"/>
        <v>1.0396361578746476</v>
      </c>
      <c r="F50" s="12">
        <f t="shared" si="50"/>
        <v>0.9963444396458575</v>
      </c>
      <c r="G50" s="12">
        <f t="shared" si="50"/>
        <v>0.98320535287911459</v>
      </c>
      <c r="H50" s="12">
        <f t="shared" si="50"/>
        <v>0.99976429152801061</v>
      </c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>
      <c r="A51" s="27" t="s">
        <v>22</v>
      </c>
      <c r="B51" s="26">
        <v>21913.98749</v>
      </c>
      <c r="C51" s="26">
        <v>49363.433980000002</v>
      </c>
      <c r="D51" s="26">
        <v>469126.27110999997</v>
      </c>
      <c r="E51" s="26">
        <v>150172.84533000001</v>
      </c>
      <c r="F51" s="26">
        <v>98705.5</v>
      </c>
      <c r="G51" s="26">
        <v>0</v>
      </c>
      <c r="H51" s="26">
        <v>0</v>
      </c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>
      <c r="A52" s="10" t="s">
        <v>2</v>
      </c>
      <c r="B52" s="12"/>
      <c r="C52" s="12">
        <f t="shared" ref="C52" si="51">C51/B51</f>
        <v>2.2525993501879107</v>
      </c>
      <c r="D52" s="12">
        <f t="shared" si="50"/>
        <v>9.5035177516229989</v>
      </c>
      <c r="E52" s="12">
        <f t="shared" si="50"/>
        <v>0.32011177923307504</v>
      </c>
      <c r="F52" s="12">
        <f t="shared" si="50"/>
        <v>0.65727928230365373</v>
      </c>
      <c r="G52" s="12">
        <f t="shared" si="50"/>
        <v>0</v>
      </c>
      <c r="H52" s="12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>
      <c r="A53" s="38" t="s">
        <v>19</v>
      </c>
      <c r="B53" s="39">
        <f t="shared" ref="B53:C53" si="52">B43+B47+B49+B51</f>
        <v>2440933.7716399999</v>
      </c>
      <c r="C53" s="39">
        <f t="shared" si="52"/>
        <v>2595916.84822</v>
      </c>
      <c r="D53" s="39">
        <f t="shared" ref="D53:G53" si="53">D43+D47+D49+D51</f>
        <v>3256087.8633500002</v>
      </c>
      <c r="E53" s="39">
        <f t="shared" ref="E53" si="54">E43+E47+E49+E51</f>
        <v>3128207.4904</v>
      </c>
      <c r="F53" s="39">
        <f t="shared" si="53"/>
        <v>2867926.6245999997</v>
      </c>
      <c r="G53" s="39">
        <f t="shared" si="53"/>
        <v>2379330.2000000002</v>
      </c>
      <c r="H53" s="39">
        <f t="shared" ref="H53" si="55">H43+H47+H49+H51</f>
        <v>2211359.6</v>
      </c>
      <c r="I53" s="7"/>
      <c r="J53" s="7"/>
      <c r="K53" s="7"/>
      <c r="L53" s="1"/>
      <c r="M53" s="1"/>
      <c r="N53" s="1"/>
      <c r="O53" s="1"/>
      <c r="P53" s="1"/>
      <c r="Q53" s="1"/>
      <c r="R53" s="1"/>
      <c r="S53" s="1"/>
      <c r="T53" s="1"/>
    </row>
    <row r="54" spans="1:20">
      <c r="A54" s="15" t="s">
        <v>2</v>
      </c>
      <c r="B54" s="16"/>
      <c r="C54" s="16">
        <f t="shared" ref="C54" si="56">C53/B53</f>
        <v>1.0634933558544979</v>
      </c>
      <c r="D54" s="16">
        <f t="shared" ref="D54:H54" si="57">D53/C53</f>
        <v>1.2543113103112968</v>
      </c>
      <c r="E54" s="16">
        <f t="shared" si="57"/>
        <v>0.96072576100006357</v>
      </c>
      <c r="F54" s="16">
        <f t="shared" si="57"/>
        <v>0.9167955237628056</v>
      </c>
      <c r="G54" s="16">
        <f t="shared" si="57"/>
        <v>0.82963426595052936</v>
      </c>
      <c r="H54" s="16">
        <f t="shared" si="57"/>
        <v>0.92940424998598337</v>
      </c>
      <c r="I54" s="9"/>
      <c r="J54" s="1"/>
      <c r="K54" s="1"/>
    </row>
    <row r="55" spans="1:20">
      <c r="A55" s="27" t="s">
        <v>37</v>
      </c>
      <c r="B55" s="26">
        <f>83.5+422.43599</f>
        <v>505.93599</v>
      </c>
      <c r="C55" s="26">
        <v>0</v>
      </c>
      <c r="D55" s="26">
        <v>4350</v>
      </c>
      <c r="E55" s="26">
        <v>0</v>
      </c>
      <c r="F55" s="26">
        <v>0</v>
      </c>
      <c r="G55" s="26">
        <v>0</v>
      </c>
      <c r="H55" s="26">
        <v>0</v>
      </c>
    </row>
    <row r="56" spans="1:20">
      <c r="A56" s="10" t="s">
        <v>2</v>
      </c>
      <c r="B56" s="12"/>
      <c r="C56" s="12"/>
      <c r="D56" s="12"/>
      <c r="E56" s="12"/>
      <c r="F56" s="12"/>
      <c r="G56" s="12"/>
      <c r="H56" s="12"/>
    </row>
    <row r="57" spans="1:20">
      <c r="A57" s="27" t="s">
        <v>30</v>
      </c>
      <c r="B57" s="26">
        <v>15662.743399999999</v>
      </c>
      <c r="C57" s="26">
        <v>3018.0448500000002</v>
      </c>
      <c r="D57" s="26">
        <v>283.62876999999997</v>
      </c>
      <c r="E57" s="26">
        <v>5657.1962999999996</v>
      </c>
      <c r="F57" s="26">
        <v>0</v>
      </c>
      <c r="G57" s="26">
        <v>0</v>
      </c>
      <c r="H57" s="26">
        <v>0</v>
      </c>
    </row>
    <row r="58" spans="1:20">
      <c r="A58" s="10" t="s">
        <v>2</v>
      </c>
      <c r="B58" s="12"/>
      <c r="C58" s="12">
        <f>C57/B57</f>
        <v>0.19268941416738017</v>
      </c>
      <c r="D58" s="12">
        <f>D57/C57</f>
        <v>9.3977652452712876E-2</v>
      </c>
      <c r="E58" s="12">
        <f>E57/D57</f>
        <v>19.945777362430476</v>
      </c>
      <c r="F58" s="12"/>
      <c r="G58" s="12"/>
      <c r="H58" s="12"/>
    </row>
    <row r="59" spans="1:20">
      <c r="A59" s="27" t="s">
        <v>25</v>
      </c>
      <c r="B59" s="26">
        <v>-21354.733769999999</v>
      </c>
      <c r="C59" s="26">
        <v>-6895.5799299999999</v>
      </c>
      <c r="D59" s="26">
        <v>-1919.43534</v>
      </c>
      <c r="E59" s="26">
        <v>-8536.2795100000003</v>
      </c>
      <c r="F59" s="26">
        <v>0</v>
      </c>
      <c r="G59" s="26">
        <v>0</v>
      </c>
      <c r="H59" s="26">
        <v>0</v>
      </c>
    </row>
    <row r="60" spans="1:20">
      <c r="A60" s="10" t="s">
        <v>2</v>
      </c>
      <c r="B60" s="12"/>
      <c r="C60" s="12">
        <f>C59/B59</f>
        <v>0.32290638713966041</v>
      </c>
      <c r="D60" s="12">
        <f>D59/C59</f>
        <v>0.2783573476756146</v>
      </c>
      <c r="E60" s="12">
        <f>E59/D59</f>
        <v>4.4472868307197055</v>
      </c>
      <c r="F60" s="12"/>
      <c r="G60" s="12"/>
      <c r="H60" s="12"/>
    </row>
    <row r="61" spans="1:20" ht="15.75">
      <c r="A61" s="40" t="s">
        <v>17</v>
      </c>
      <c r="B61" s="39">
        <f t="shared" ref="B61:C61" si="58">B41+B53+B55+B57+B59</f>
        <v>3540594.5938800001</v>
      </c>
      <c r="C61" s="39">
        <f t="shared" si="58"/>
        <v>3837155.1031900002</v>
      </c>
      <c r="D61" s="39">
        <f t="shared" ref="D61:G61" si="59">D41+D53+D55+D57+D59</f>
        <v>4731869.7373600006</v>
      </c>
      <c r="E61" s="39">
        <f t="shared" ref="E61" si="60">E41+E53+E55+E57+E59</f>
        <v>4697975.7695500003</v>
      </c>
      <c r="F61" s="39">
        <f t="shared" si="59"/>
        <v>4547375.7006000001</v>
      </c>
      <c r="G61" s="39">
        <f t="shared" si="59"/>
        <v>4146084.5290000001</v>
      </c>
      <c r="H61" s="39">
        <f t="shared" ref="H61" si="61">H41+H53+H55+H57+H59</f>
        <v>4082160.4970000004</v>
      </c>
      <c r="I61" s="34"/>
      <c r="J61" s="34"/>
      <c r="K61" s="34"/>
      <c r="L61" s="35"/>
    </row>
    <row r="62" spans="1:20" ht="13.5" customHeight="1">
      <c r="A62" s="15" t="s">
        <v>2</v>
      </c>
      <c r="B62" s="16"/>
      <c r="C62" s="16">
        <f t="shared" ref="C62" si="62">C61/B61</f>
        <v>1.0837600864619215</v>
      </c>
      <c r="D62" s="16">
        <f t="shared" ref="D62:H62" si="63">D61/C61</f>
        <v>1.233171349635094</v>
      </c>
      <c r="E62" s="16">
        <f t="shared" si="63"/>
        <v>0.99283708772826229</v>
      </c>
      <c r="F62" s="16">
        <f t="shared" si="63"/>
        <v>0.96794362586411864</v>
      </c>
      <c r="G62" s="16">
        <f t="shared" si="63"/>
        <v>0.91175324010570491</v>
      </c>
      <c r="H62" s="16">
        <f t="shared" si="63"/>
        <v>0.98458207218090232</v>
      </c>
    </row>
    <row r="63" spans="1:20" ht="15" customHeight="1">
      <c r="A63" s="28" t="s">
        <v>40</v>
      </c>
      <c r="B63" s="29">
        <f>B61-13269.847</f>
        <v>3527324.74688</v>
      </c>
      <c r="C63" s="29">
        <f>C61-0</f>
        <v>3837155.1031900002</v>
      </c>
      <c r="D63" s="29">
        <f>D61-216143.7-98259.6</f>
        <v>4417466.4373600008</v>
      </c>
      <c r="E63" s="29">
        <f>E61-83927.7</f>
        <v>4614048.0695500001</v>
      </c>
      <c r="F63" s="29">
        <f>F61-0</f>
        <v>4547375.7006000001</v>
      </c>
      <c r="G63" s="29">
        <f>G61-0</f>
        <v>4146084.5290000001</v>
      </c>
      <c r="H63" s="29">
        <f>H61-0</f>
        <v>4082160.4970000004</v>
      </c>
    </row>
    <row r="64" spans="1:20" ht="12" customHeight="1">
      <c r="A64" s="13" t="s">
        <v>2</v>
      </c>
      <c r="B64" s="11"/>
      <c r="C64" s="11">
        <f t="shared" ref="C64" si="64">C63/B63</f>
        <v>1.0878372076696516</v>
      </c>
      <c r="D64" s="11">
        <f t="shared" ref="D64:H64" si="65">D63/C63</f>
        <v>1.1512347868574719</v>
      </c>
      <c r="E64" s="11">
        <f t="shared" si="65"/>
        <v>1.0445009905513809</v>
      </c>
      <c r="F64" s="11">
        <f t="shared" si="65"/>
        <v>0.98555013559784987</v>
      </c>
      <c r="G64" s="11">
        <f t="shared" si="65"/>
        <v>0.91175324010570491</v>
      </c>
      <c r="H64" s="11">
        <f t="shared" si="65"/>
        <v>0.98458207218090232</v>
      </c>
    </row>
    <row r="65" spans="1:8" ht="4.5" customHeight="1">
      <c r="A65" s="20"/>
      <c r="B65" s="21"/>
      <c r="C65" s="21"/>
      <c r="D65" s="21"/>
      <c r="E65" s="21"/>
      <c r="F65" s="21"/>
    </row>
    <row r="66" spans="1:8" ht="12" customHeight="1">
      <c r="A66" s="22" t="s">
        <v>38</v>
      </c>
      <c r="D66" s="22" t="s">
        <v>28</v>
      </c>
      <c r="E66" s="23"/>
      <c r="F66" s="23"/>
    </row>
    <row r="67" spans="1:8" ht="5.25" customHeight="1">
      <c r="A67" s="22"/>
      <c r="B67" s="23"/>
      <c r="C67" s="23"/>
      <c r="D67" s="23"/>
      <c r="E67" s="23"/>
      <c r="F67" s="23"/>
    </row>
    <row r="68" spans="1:8" ht="15.75">
      <c r="A68" s="3" t="s">
        <v>39</v>
      </c>
      <c r="B68" s="3"/>
      <c r="F68" s="4" t="s">
        <v>18</v>
      </c>
    </row>
    <row r="69" spans="1:8">
      <c r="C69" s="5"/>
    </row>
    <row r="70" spans="1:8" ht="15.75">
      <c r="A70" s="4"/>
      <c r="B70" s="4"/>
      <c r="C70" s="4"/>
      <c r="D70" s="4"/>
      <c r="E70" s="4"/>
      <c r="F70" s="4"/>
      <c r="G70" s="4"/>
      <c r="H70" s="4"/>
    </row>
    <row r="71" spans="1:8" ht="15.75">
      <c r="A71" s="4"/>
      <c r="B71" s="4"/>
      <c r="C71" s="4"/>
      <c r="D71" s="4"/>
      <c r="E71" s="4"/>
      <c r="F71" s="4"/>
      <c r="G71" s="4"/>
      <c r="H71" s="4"/>
    </row>
  </sheetData>
  <mergeCells count="2">
    <mergeCell ref="A2:H2"/>
    <mergeCell ref="A3:H3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2023-11-15T10:46:28Z</dcterms:modified>
</cp:coreProperties>
</file>