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320D5106-749A-498D-971B-9A05224E81A7}" xr6:coauthVersionLast="47" xr6:coauthVersionMax="47" xr10:uidLastSave="{00000000-0000-0000-0000-000000000000}"/>
  <bookViews>
    <workbookView xWindow="390" yWindow="390" windowWidth="16335" windowHeight="14130" xr2:uid="{00000000-000D-0000-FFFF-FFFF00000000}"/>
  </bookViews>
  <sheets>
    <sheet name="Прил 2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H43" i="1" l="1"/>
  <c r="I43" i="1"/>
  <c r="I8" i="1"/>
  <c r="H8" i="1"/>
  <c r="G8" i="1"/>
  <c r="I111" i="1"/>
  <c r="I106" i="1"/>
  <c r="I103" i="1"/>
  <c r="I100" i="1"/>
  <c r="I98" i="1"/>
  <c r="I96" i="1"/>
  <c r="I91" i="1"/>
  <c r="I89" i="1"/>
  <c r="I87" i="1"/>
  <c r="I85" i="1"/>
  <c r="I81" i="1"/>
  <c r="I78" i="1"/>
  <c r="I76" i="1"/>
  <c r="I74" i="1"/>
  <c r="I71" i="1"/>
  <c r="I68" i="1"/>
  <c r="I66" i="1"/>
  <c r="I64" i="1"/>
  <c r="I62" i="1"/>
  <c r="I60" i="1"/>
  <c r="I58" i="1"/>
  <c r="I55" i="1"/>
  <c r="I51" i="1"/>
  <c r="I47" i="1"/>
  <c r="I40" i="1"/>
  <c r="I38" i="1"/>
  <c r="I35" i="1"/>
  <c r="I33" i="1"/>
  <c r="I31" i="1"/>
  <c r="I28" i="1"/>
  <c r="I24" i="1"/>
  <c r="I22" i="1"/>
  <c r="I19" i="1"/>
  <c r="I17" i="1"/>
  <c r="I15" i="1"/>
  <c r="I11" i="1"/>
  <c r="E54" i="1"/>
  <c r="D8" i="1"/>
  <c r="I9" i="1" l="1"/>
  <c r="I6" i="1"/>
  <c r="I115" i="1" s="1"/>
  <c r="C106" i="1"/>
  <c r="C103" i="1"/>
  <c r="B103" i="1"/>
  <c r="C100" i="1"/>
  <c r="C96" i="1"/>
  <c r="C94" i="1"/>
  <c r="C91" i="1"/>
  <c r="B91" i="1"/>
  <c r="C89" i="1"/>
  <c r="C87" i="1"/>
  <c r="C85" i="1"/>
  <c r="C81" i="1"/>
  <c r="C78" i="1"/>
  <c r="B78" i="1"/>
  <c r="C76" i="1"/>
  <c r="C74" i="1"/>
  <c r="C71" i="1"/>
  <c r="B71" i="1"/>
  <c r="C68" i="1"/>
  <c r="C66" i="1"/>
  <c r="C64" i="1"/>
  <c r="C62" i="1"/>
  <c r="C60" i="1"/>
  <c r="C58" i="1"/>
  <c r="C55" i="1"/>
  <c r="B55" i="1"/>
  <c r="C51" i="1"/>
  <c r="B51" i="1"/>
  <c r="C47" i="1"/>
  <c r="C45" i="1"/>
  <c r="C43" i="1"/>
  <c r="C40" i="1"/>
  <c r="B40" i="1"/>
  <c r="C38" i="1"/>
  <c r="C35" i="1"/>
  <c r="C33" i="1"/>
  <c r="C31" i="1"/>
  <c r="C28" i="1"/>
  <c r="B28" i="1"/>
  <c r="C24" i="1"/>
  <c r="C19" i="1"/>
  <c r="B19" i="1"/>
  <c r="C17" i="1"/>
  <c r="C13" i="1"/>
  <c r="C11" i="1"/>
  <c r="C8" i="1"/>
  <c r="C6" i="1" s="1"/>
  <c r="B8" i="1"/>
  <c r="C9" i="1" l="1"/>
  <c r="I117" i="1"/>
  <c r="C92" i="1"/>
  <c r="C29" i="1"/>
  <c r="B6" i="1"/>
  <c r="B115" i="1" s="1"/>
  <c r="B117" i="1" s="1"/>
  <c r="C41" i="1"/>
  <c r="C72" i="1"/>
  <c r="C79" i="1"/>
  <c r="C115" i="1"/>
  <c r="C117" i="1" s="1"/>
  <c r="C104" i="1"/>
  <c r="C56" i="1"/>
  <c r="C20" i="1"/>
  <c r="D91" i="1"/>
  <c r="E91" i="1"/>
  <c r="H91" i="1"/>
  <c r="I92" i="1" s="1"/>
  <c r="G91" i="1"/>
  <c r="F91" i="1"/>
  <c r="H98" i="1"/>
  <c r="G98" i="1"/>
  <c r="F54" i="1"/>
  <c r="H51" i="1"/>
  <c r="G51" i="1"/>
  <c r="F51" i="1"/>
  <c r="E51" i="1"/>
  <c r="D51" i="1"/>
  <c r="H28" i="1"/>
  <c r="I29" i="1" s="1"/>
  <c r="G28" i="1"/>
  <c r="F28" i="1"/>
  <c r="E28" i="1"/>
  <c r="D28" i="1"/>
  <c r="C7" i="1" l="1"/>
  <c r="E52" i="1"/>
  <c r="F52" i="1"/>
  <c r="C116" i="1"/>
  <c r="C118" i="1"/>
  <c r="D11" i="1"/>
  <c r="D76" i="1"/>
  <c r="D43" i="1" l="1"/>
  <c r="F22" i="1"/>
  <c r="E76" i="1"/>
  <c r="D64" i="1"/>
  <c r="E11" i="1"/>
  <c r="D103" i="1" l="1"/>
  <c r="E103" i="1"/>
  <c r="H103" i="1"/>
  <c r="I104" i="1" s="1"/>
  <c r="G103" i="1"/>
  <c r="F103" i="1"/>
  <c r="D19" i="1"/>
  <c r="E19" i="1"/>
  <c r="F76" i="1"/>
  <c r="E43" i="1"/>
  <c r="E64" i="1"/>
  <c r="D40" i="1"/>
  <c r="E40" i="1"/>
  <c r="D106" i="1" l="1"/>
  <c r="D104" i="1"/>
  <c r="D100" i="1"/>
  <c r="D96" i="1"/>
  <c r="D94" i="1"/>
  <c r="D89" i="1"/>
  <c r="D87" i="1"/>
  <c r="D85" i="1"/>
  <c r="D81" i="1"/>
  <c r="D78" i="1"/>
  <c r="D74" i="1"/>
  <c r="D71" i="1"/>
  <c r="D72" i="1" s="1"/>
  <c r="D68" i="1"/>
  <c r="D66" i="1"/>
  <c r="D62" i="1"/>
  <c r="D60" i="1"/>
  <c r="D58" i="1"/>
  <c r="D55" i="1"/>
  <c r="D47" i="1"/>
  <c r="D45" i="1"/>
  <c r="D41" i="1"/>
  <c r="D38" i="1"/>
  <c r="D35" i="1"/>
  <c r="D33" i="1"/>
  <c r="D31" i="1"/>
  <c r="D29" i="1"/>
  <c r="D24" i="1"/>
  <c r="D20" i="1"/>
  <c r="D17" i="1"/>
  <c r="D6" i="1"/>
  <c r="H76" i="1"/>
  <c r="G76" i="1"/>
  <c r="G43" i="1"/>
  <c r="F43" i="1"/>
  <c r="D115" i="1" l="1"/>
  <c r="D117" i="1" s="1"/>
  <c r="D56" i="1"/>
  <c r="D79" i="1"/>
  <c r="D7" i="1"/>
  <c r="D9" i="1"/>
  <c r="D92" i="1"/>
  <c r="H111" i="1"/>
  <c r="H106" i="1"/>
  <c r="H100" i="1"/>
  <c r="H96" i="1"/>
  <c r="H89" i="1"/>
  <c r="H87" i="1"/>
  <c r="H85" i="1"/>
  <c r="H81" i="1"/>
  <c r="H78" i="1"/>
  <c r="I79" i="1" s="1"/>
  <c r="H74" i="1"/>
  <c r="H71" i="1"/>
  <c r="I72" i="1" s="1"/>
  <c r="H68" i="1"/>
  <c r="H66" i="1"/>
  <c r="H64" i="1"/>
  <c r="H62" i="1"/>
  <c r="H60" i="1"/>
  <c r="H58" i="1"/>
  <c r="H55" i="1"/>
  <c r="I56" i="1" s="1"/>
  <c r="H47" i="1"/>
  <c r="H40" i="1"/>
  <c r="I41" i="1" s="1"/>
  <c r="H38" i="1"/>
  <c r="H35" i="1"/>
  <c r="H33" i="1"/>
  <c r="H31" i="1"/>
  <c r="H24" i="1"/>
  <c r="H17" i="1"/>
  <c r="H15" i="1"/>
  <c r="H11" i="1"/>
  <c r="H9" i="1"/>
  <c r="G55" i="1"/>
  <c r="F55" i="1"/>
  <c r="E55" i="1"/>
  <c r="G64" i="1"/>
  <c r="F64" i="1"/>
  <c r="D116" i="1" l="1"/>
  <c r="H56" i="1"/>
  <c r="H6" i="1"/>
  <c r="I7" i="1" s="1"/>
  <c r="E94" i="1"/>
  <c r="G11" i="1"/>
  <c r="F6" i="1"/>
  <c r="H92" i="1"/>
  <c r="F62" i="1"/>
  <c r="E62" i="1"/>
  <c r="E78" i="1"/>
  <c r="E71" i="1"/>
  <c r="E6" i="1"/>
  <c r="F106" i="1"/>
  <c r="E106" i="1"/>
  <c r="F100" i="1"/>
  <c r="E100" i="1"/>
  <c r="F96" i="1"/>
  <c r="E96" i="1"/>
  <c r="F89" i="1"/>
  <c r="E89" i="1"/>
  <c r="F87" i="1"/>
  <c r="E87" i="1"/>
  <c r="F85" i="1"/>
  <c r="E85" i="1"/>
  <c r="F81" i="1"/>
  <c r="E81" i="1"/>
  <c r="F74" i="1"/>
  <c r="E74" i="1"/>
  <c r="F68" i="1"/>
  <c r="E68" i="1"/>
  <c r="F66" i="1"/>
  <c r="E66" i="1"/>
  <c r="F60" i="1"/>
  <c r="E60" i="1"/>
  <c r="F58" i="1"/>
  <c r="E58" i="1"/>
  <c r="F47" i="1"/>
  <c r="E47" i="1"/>
  <c r="F45" i="1"/>
  <c r="E45" i="1"/>
  <c r="F38" i="1"/>
  <c r="E38" i="1"/>
  <c r="F35" i="1"/>
  <c r="E35" i="1"/>
  <c r="F33" i="1"/>
  <c r="E33" i="1"/>
  <c r="F31" i="1"/>
  <c r="E31" i="1"/>
  <c r="F24" i="1"/>
  <c r="E24" i="1"/>
  <c r="F17" i="1"/>
  <c r="E17" i="1"/>
  <c r="F11" i="1"/>
  <c r="E115" i="1" l="1"/>
  <c r="E117" i="1" s="1"/>
  <c r="D118" i="1"/>
  <c r="E9" i="1"/>
  <c r="F9" i="1"/>
  <c r="F7" i="1"/>
  <c r="F92" i="1"/>
  <c r="G17" i="1"/>
  <c r="G15" i="1"/>
  <c r="G6" i="1"/>
  <c r="G62" i="1"/>
  <c r="E7" i="1"/>
  <c r="G100" i="1"/>
  <c r="E56" i="1"/>
  <c r="H29" i="1"/>
  <c r="F29" i="1"/>
  <c r="E29" i="1"/>
  <c r="E92" i="1"/>
  <c r="G106" i="1"/>
  <c r="G96" i="1"/>
  <c r="G81" i="1"/>
  <c r="G85" i="1"/>
  <c r="G87" i="1"/>
  <c r="G89" i="1"/>
  <c r="G74" i="1"/>
  <c r="G66" i="1"/>
  <c r="G68" i="1"/>
  <c r="G60" i="1"/>
  <c r="G58" i="1"/>
  <c r="G45" i="1"/>
  <c r="G47" i="1"/>
  <c r="G38" i="1"/>
  <c r="G35" i="1"/>
  <c r="G33" i="1"/>
  <c r="G31" i="1"/>
  <c r="G24" i="1"/>
  <c r="G40" i="1"/>
  <c r="H41" i="1" s="1"/>
  <c r="G71" i="1"/>
  <c r="H72" i="1" s="1"/>
  <c r="G78" i="1"/>
  <c r="H79" i="1" s="1"/>
  <c r="H104" i="1"/>
  <c r="G111" i="1"/>
  <c r="E20" i="1"/>
  <c r="E79" i="1"/>
  <c r="F78" i="1"/>
  <c r="F79" i="1" s="1"/>
  <c r="H7" i="1" l="1"/>
  <c r="G56" i="1"/>
  <c r="F56" i="1"/>
  <c r="G79" i="1"/>
  <c r="G9" i="1"/>
  <c r="G7" i="1"/>
  <c r="G29" i="1" l="1"/>
  <c r="F71" i="1" l="1"/>
  <c r="E72" i="1"/>
  <c r="F40" i="1"/>
  <c r="E41" i="1"/>
  <c r="E104" i="1"/>
  <c r="G104" i="1" l="1"/>
  <c r="F104" i="1"/>
  <c r="G72" i="1"/>
  <c r="F72" i="1"/>
  <c r="F41" i="1"/>
  <c r="G41" i="1"/>
  <c r="G92" i="1"/>
  <c r="E118" i="1" l="1"/>
  <c r="E116" i="1"/>
  <c r="H22" i="1"/>
  <c r="G22" i="1"/>
  <c r="G19" i="1"/>
  <c r="G115" i="1" s="1"/>
  <c r="H19" i="1"/>
  <c r="F19" i="1"/>
  <c r="F115" i="1" s="1"/>
  <c r="F117" i="1" s="1"/>
  <c r="H115" i="1" l="1"/>
  <c r="I116" i="1" s="1"/>
  <c r="I20" i="1"/>
  <c r="F20" i="1"/>
  <c r="H20" i="1"/>
  <c r="F116" i="1"/>
  <c r="F118" i="1"/>
  <c r="G116" i="1"/>
  <c r="G117" i="1"/>
  <c r="G20" i="1"/>
  <c r="H117" i="1" l="1"/>
  <c r="I118" i="1" s="1"/>
  <c r="H116" i="1"/>
  <c r="G118" i="1"/>
  <c r="H118" i="1" l="1"/>
</calcChain>
</file>

<file path=xl/sharedStrings.xml><?xml version="1.0" encoding="utf-8"?>
<sst xmlns="http://schemas.openxmlformats.org/spreadsheetml/2006/main" count="143" uniqueCount="68">
  <si>
    <t>(тыс. руб.)</t>
  </si>
  <si>
    <t>Наименование расходов</t>
  </si>
  <si>
    <t>Общегосударственные вопросы</t>
  </si>
  <si>
    <t>темп роста</t>
  </si>
  <si>
    <t xml:space="preserve">     - в том числе  функционирование органов МСУ</t>
  </si>
  <si>
    <t xml:space="preserve">     - в том числе  резервные фонды</t>
  </si>
  <si>
    <t xml:space="preserve">     - в том числе  другие общегосударств. вопросы</t>
  </si>
  <si>
    <t>Нац. безопасность и правоохранит. деятельность</t>
  </si>
  <si>
    <t xml:space="preserve">     - в том числе  др. вопросы в этой области</t>
  </si>
  <si>
    <t>Национальная экономика</t>
  </si>
  <si>
    <t xml:space="preserve">     - в том числе  лесное хозяйство</t>
  </si>
  <si>
    <t xml:space="preserve">     - в том числе  транспорт</t>
  </si>
  <si>
    <t>Жилищно-коммунальное хозяйство</t>
  </si>
  <si>
    <t xml:space="preserve">     - в том числе  жилищное хозяйство</t>
  </si>
  <si>
    <t xml:space="preserve">     - в том числе  коммунальное хозяйство</t>
  </si>
  <si>
    <t xml:space="preserve">     - в том числе  благоустройство</t>
  </si>
  <si>
    <t>Образование</t>
  </si>
  <si>
    <t xml:space="preserve">    - в том числе  др. вопросы в области образования</t>
  </si>
  <si>
    <t xml:space="preserve">    - в том числе культура</t>
  </si>
  <si>
    <t xml:space="preserve">    - в том числе периодическая печать и издательства</t>
  </si>
  <si>
    <t>Социальная политика</t>
  </si>
  <si>
    <t xml:space="preserve">    - в том числе пенсионное обеспечение</t>
  </si>
  <si>
    <t xml:space="preserve">    - в том числе социальное обслуживание населения</t>
  </si>
  <si>
    <t xml:space="preserve">    - в том числе социальное обеспечение населения</t>
  </si>
  <si>
    <t xml:space="preserve">    - в том числе охрана семьи и детства</t>
  </si>
  <si>
    <t>Условно утвержденные расходы</t>
  </si>
  <si>
    <t>ВСЕГО РАСХОДОВ</t>
  </si>
  <si>
    <t xml:space="preserve">    - в том числе массовый спорт</t>
  </si>
  <si>
    <t>Физическая культура и спорт</t>
  </si>
  <si>
    <t>Средства массовой информации</t>
  </si>
  <si>
    <t>Обслуживание государ. и муниц. долга</t>
  </si>
  <si>
    <t xml:space="preserve">     - в том числе  обеспечение проведения выборов</t>
  </si>
  <si>
    <t>Приложение 2</t>
  </si>
  <si>
    <t xml:space="preserve">    - в том числе др. вопросы в области культуры</t>
  </si>
  <si>
    <t xml:space="preserve">     - в том числе  судебная система</t>
  </si>
  <si>
    <t xml:space="preserve">    - в том числе др. вопросы в области соц. политики</t>
  </si>
  <si>
    <t xml:space="preserve">     - в том числе  дорожное хозяйство (дорож. фонды)</t>
  </si>
  <si>
    <t xml:space="preserve">     - в том числе  др. вопр. в области нац. экономики</t>
  </si>
  <si>
    <t xml:space="preserve">    - в том числе др. вопросы в области ФКиС</t>
  </si>
  <si>
    <t xml:space="preserve">    - в том числе  дошкольное образование</t>
  </si>
  <si>
    <t xml:space="preserve">    - в том числе  общее образование</t>
  </si>
  <si>
    <t xml:space="preserve">    - в том числе  дополнительное образование детей</t>
  </si>
  <si>
    <t xml:space="preserve">                                                  (**)  проектные показатели предстоящего трехлетия</t>
  </si>
  <si>
    <t xml:space="preserve">    - в том числе физическая культура</t>
  </si>
  <si>
    <t xml:space="preserve">    - в том числе  проф. подготовка и повыш. квалифик.</t>
  </si>
  <si>
    <t>Культура и кинематография</t>
  </si>
  <si>
    <t xml:space="preserve">     - в том числе  др. вопросы в области ЖКХ</t>
  </si>
  <si>
    <t xml:space="preserve">     - в том числе  гражданская оборона</t>
  </si>
  <si>
    <t xml:space="preserve">     - в том числе  защита от чрезвыч. ситуаций (и ГО)</t>
  </si>
  <si>
    <t xml:space="preserve">    - в том числе др. вопросы в области СМИ</t>
  </si>
  <si>
    <t xml:space="preserve">    - в том числе  молодежная политика</t>
  </si>
  <si>
    <t>2025 г.  (**)</t>
  </si>
  <si>
    <t xml:space="preserve">                                                  (*)  текущие утвержденные показатели действующего года</t>
  </si>
  <si>
    <t>Охрана окружающей среды</t>
  </si>
  <si>
    <t xml:space="preserve">    - в том числе  др. вопросы в этой области</t>
  </si>
  <si>
    <t xml:space="preserve">    - в том числе спорт высших достижений</t>
  </si>
  <si>
    <t xml:space="preserve">2020 г. </t>
  </si>
  <si>
    <t xml:space="preserve">2021 г. </t>
  </si>
  <si>
    <t xml:space="preserve">2022 г. </t>
  </si>
  <si>
    <t>2026 г.  (**)</t>
  </si>
  <si>
    <t>2023 г.</t>
  </si>
  <si>
    <t>2024 г.  (*)</t>
  </si>
  <si>
    <t>2027 г.  (**)</t>
  </si>
  <si>
    <t>Динамика  расходов бюджета ЗАТО Железногорск в 2021-2027 годах</t>
  </si>
  <si>
    <t xml:space="preserve">        Исполняющий обязанности</t>
  </si>
  <si>
    <t xml:space="preserve">        председателя Счетной палаты ЗАТО Железногорск</t>
  </si>
  <si>
    <t>А.И. Панкрац</t>
  </si>
  <si>
    <t>в т. ч. без возмещ. затрат теплоснабж. организ. и на погашение исполнительного листа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</si>
</sst>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_р_."/>
    <numFmt numFmtId="165" formatCode="_-* #,##0.0_р_._-;\-* #,##0.0_р_._-;_-* &quot;-&quot;?_р_._-;_-@_-"/>
    <numFmt numFmtId="166" formatCode="0.0%"/>
    <numFmt numFmtId="167" formatCode="#,##0.00000"/>
    <numFmt numFmtId="168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0"/>
      <color rgb="FF000000"/>
      <name val="Arial CYR"/>
    </font>
    <font>
      <b/>
      <i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8F8F8"/>
        <bgColor indexed="64"/>
      </patternFill>
    </fill>
    <fill>
      <patternFill patternType="solid">
        <fgColor rgb="FFEAEAEA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" fontId="14" fillId="2" borderId="4">
      <alignment horizontal="right" vertical="top" shrinkToFit="1"/>
    </xf>
    <xf numFmtId="4" fontId="16" fillId="2" borderId="4">
      <alignment horizontal="right" vertical="top" shrinkToFit="1"/>
    </xf>
    <xf numFmtId="9" fontId="18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166" fontId="8" fillId="0" borderId="1" xfId="0" applyNumberFormat="1" applyFont="1" applyBorder="1" applyAlignment="1">
      <alignment horizontal="right"/>
    </xf>
    <xf numFmtId="0" fontId="9" fillId="0" borderId="1" xfId="0" applyFont="1" applyBorder="1"/>
    <xf numFmtId="0" fontId="10" fillId="0" borderId="1" xfId="0" applyFont="1" applyBorder="1" applyAlignment="1">
      <alignment horizontal="right"/>
    </xf>
    <xf numFmtId="166" fontId="11" fillId="0" borderId="1" xfId="0" applyNumberFormat="1" applyFont="1" applyBorder="1" applyAlignment="1">
      <alignment horizontal="right"/>
    </xf>
    <xf numFmtId="165" fontId="9" fillId="0" borderId="1" xfId="0" applyNumberFormat="1" applyFont="1" applyBorder="1" applyAlignment="1">
      <alignment horizontal="center"/>
    </xf>
    <xf numFmtId="164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166" fontId="12" fillId="0" borderId="0" xfId="0" applyNumberFormat="1" applyFont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0" fillId="0" borderId="0" xfId="0" applyFont="1"/>
    <xf numFmtId="164" fontId="9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15" fillId="0" borderId="2" xfId="0" applyFont="1" applyBorder="1" applyAlignment="1">
      <alignment horizontal="center" vertical="center"/>
    </xf>
    <xf numFmtId="166" fontId="7" fillId="3" borderId="1" xfId="0" applyNumberFormat="1" applyFont="1" applyFill="1" applyBorder="1" applyAlignment="1">
      <alignment horizontal="right"/>
    </xf>
    <xf numFmtId="166" fontId="5" fillId="3" borderId="1" xfId="0" applyNumberFormat="1" applyFont="1" applyFill="1" applyBorder="1" applyAlignment="1">
      <alignment horizontal="right"/>
    </xf>
    <xf numFmtId="0" fontId="9" fillId="4" borderId="3" xfId="0" applyFont="1" applyFill="1" applyBorder="1"/>
    <xf numFmtId="164" fontId="6" fillId="4" borderId="1" xfId="0" applyNumberFormat="1" applyFont="1" applyFill="1" applyBorder="1" applyAlignment="1">
      <alignment horizontal="center"/>
    </xf>
    <xf numFmtId="166" fontId="7" fillId="4" borderId="1" xfId="0" applyNumberFormat="1" applyFont="1" applyFill="1" applyBorder="1" applyAlignment="1">
      <alignment horizontal="right"/>
    </xf>
    <xf numFmtId="0" fontId="5" fillId="4" borderId="1" xfId="0" applyFont="1" applyFill="1" applyBorder="1" applyAlignment="1">
      <alignment horizontal="center"/>
    </xf>
    <xf numFmtId="165" fontId="5" fillId="4" borderId="1" xfId="0" applyNumberFormat="1" applyFont="1" applyFill="1" applyBorder="1" applyAlignment="1">
      <alignment horizontal="center"/>
    </xf>
    <xf numFmtId="0" fontId="9" fillId="4" borderId="1" xfId="0" applyFont="1" applyFill="1" applyBorder="1"/>
    <xf numFmtId="0" fontId="5" fillId="0" borderId="2" xfId="0" applyFont="1" applyBorder="1" applyAlignment="1">
      <alignment horizontal="center"/>
    </xf>
    <xf numFmtId="166" fontId="7" fillId="0" borderId="1" xfId="0" applyNumberFormat="1" applyFont="1" applyBorder="1" applyAlignment="1">
      <alignment horizontal="right"/>
    </xf>
    <xf numFmtId="166" fontId="5" fillId="0" borderId="1" xfId="0" applyNumberFormat="1" applyFont="1" applyBorder="1" applyAlignment="1">
      <alignment horizontal="right"/>
    </xf>
    <xf numFmtId="167" fontId="3" fillId="0" borderId="0" xfId="0" applyNumberFormat="1" applyFont="1"/>
    <xf numFmtId="168" fontId="3" fillId="0" borderId="0" xfId="0" applyNumberFormat="1" applyFont="1"/>
    <xf numFmtId="166" fontId="3" fillId="0" borderId="0" xfId="3" applyNumberFormat="1" applyFont="1"/>
    <xf numFmtId="0" fontId="4" fillId="0" borderId="0" xfId="0" applyFont="1" applyAlignment="1">
      <alignment horizontal="center"/>
    </xf>
    <xf numFmtId="0" fontId="17" fillId="0" borderId="1" xfId="0" applyFont="1" applyBorder="1" applyAlignment="1">
      <alignment horizontal="right" wrapText="1"/>
    </xf>
  </cellXfs>
  <cellStyles count="4">
    <cellStyle name="xl39" xfId="1" xr:uid="{00000000-0005-0000-0000-000000000000}"/>
    <cellStyle name="xl41" xfId="2" xr:uid="{00000000-0005-0000-0000-000001000000}"/>
    <cellStyle name="Обычный" xfId="0" builtinId="0"/>
    <cellStyle name="Процентный" xfId="3" builtinId="5"/>
  </cellStyles>
  <dxfs count="0"/>
  <tableStyles count="0" defaultTableStyle="TableStyleMedium9" defaultPivotStyle="PivotStyleLight16"/>
  <colors>
    <mruColors>
      <color rgb="FFEAEAEA"/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7"/>
  <sheetViews>
    <sheetView tabSelected="1" topLeftCell="A91" zoomScaleNormal="100" workbookViewId="0">
      <selection activeCell="A102" sqref="A102:I124"/>
    </sheetView>
  </sheetViews>
  <sheetFormatPr defaultRowHeight="15" x14ac:dyDescent="0.25"/>
  <cols>
    <col min="1" max="1" width="41.7109375" customWidth="1"/>
    <col min="2" max="2" width="12.5703125" hidden="1" customWidth="1"/>
    <col min="3" max="3" width="12.5703125" customWidth="1"/>
    <col min="4" max="5" width="12.85546875" customWidth="1"/>
    <col min="6" max="6" width="12.5703125" customWidth="1"/>
    <col min="7" max="7" width="14.28515625" bestFit="1" customWidth="1"/>
    <col min="8" max="8" width="13.85546875" bestFit="1" customWidth="1"/>
    <col min="9" max="9" width="15.28515625" bestFit="1" customWidth="1"/>
  </cols>
  <sheetData>
    <row r="1" spans="1:9" ht="15.75" x14ac:dyDescent="0.25">
      <c r="B1" s="3"/>
      <c r="C1" s="3"/>
      <c r="D1" s="3"/>
      <c r="E1" s="3"/>
      <c r="F1" s="2"/>
      <c r="H1" s="16"/>
      <c r="I1" s="16" t="s">
        <v>32</v>
      </c>
    </row>
    <row r="2" spans="1:9" ht="15.75" x14ac:dyDescent="0.25">
      <c r="A2" s="32" t="s">
        <v>63</v>
      </c>
      <c r="B2" s="32"/>
      <c r="C2" s="32"/>
      <c r="D2" s="32"/>
      <c r="E2" s="32"/>
      <c r="F2" s="32"/>
      <c r="G2" s="32"/>
      <c r="H2" s="32"/>
    </row>
    <row r="3" spans="1:9" ht="15.75" x14ac:dyDescent="0.25">
      <c r="A3" s="32" t="s">
        <v>0</v>
      </c>
      <c r="B3" s="32"/>
      <c r="C3" s="32"/>
      <c r="D3" s="32"/>
      <c r="E3" s="32"/>
      <c r="F3" s="32"/>
      <c r="G3" s="32"/>
      <c r="H3" s="32"/>
    </row>
    <row r="4" spans="1:9" ht="8.25" customHeight="1" thickBot="1" x14ac:dyDescent="0.3">
      <c r="A4" s="3"/>
      <c r="B4" s="3"/>
      <c r="C4" s="3"/>
      <c r="D4" s="3"/>
      <c r="E4" s="3"/>
      <c r="F4" s="3"/>
      <c r="G4" s="3"/>
      <c r="H4" s="3"/>
      <c r="I4" s="3"/>
    </row>
    <row r="5" spans="1:9" ht="17.25" customHeight="1" thickBot="1" x14ac:dyDescent="0.3">
      <c r="A5" s="17" t="s">
        <v>1</v>
      </c>
      <c r="B5" s="26" t="s">
        <v>56</v>
      </c>
      <c r="C5" s="26" t="s">
        <v>57</v>
      </c>
      <c r="D5" s="26" t="s">
        <v>58</v>
      </c>
      <c r="E5" s="26" t="s">
        <v>60</v>
      </c>
      <c r="F5" s="26" t="s">
        <v>61</v>
      </c>
      <c r="G5" s="26" t="s">
        <v>51</v>
      </c>
      <c r="H5" s="26" t="s">
        <v>59</v>
      </c>
      <c r="I5" s="26" t="s">
        <v>62</v>
      </c>
    </row>
    <row r="6" spans="1:9" x14ac:dyDescent="0.25">
      <c r="A6" s="20" t="s">
        <v>2</v>
      </c>
      <c r="B6" s="21">
        <f t="shared" ref="B6" si="0">B8+B10+B12+B14+B16</f>
        <v>351565.35580000002</v>
      </c>
      <c r="C6" s="21">
        <f t="shared" ref="C6:D6" si="1">C8+C10+C12+C14+C16</f>
        <v>376327.56819999998</v>
      </c>
      <c r="D6" s="21">
        <f t="shared" si="1"/>
        <v>412943.65035000001</v>
      </c>
      <c r="E6" s="21">
        <f t="shared" ref="E6:G6" si="2">E8+E10+E12+E14+E16</f>
        <v>474012.5846</v>
      </c>
      <c r="F6" s="21">
        <f t="shared" si="2"/>
        <v>878289.49159999995</v>
      </c>
      <c r="G6" s="21">
        <f t="shared" si="2"/>
        <v>588853.43099999998</v>
      </c>
      <c r="H6" s="21">
        <f t="shared" ref="H6:I6" si="3">H8+H10+H12+H14+H16</f>
        <v>488474.94300000003</v>
      </c>
      <c r="I6" s="21">
        <f t="shared" si="3"/>
        <v>487559.223</v>
      </c>
    </row>
    <row r="7" spans="1:9" x14ac:dyDescent="0.25">
      <c r="A7" s="6" t="s">
        <v>3</v>
      </c>
      <c r="B7" s="22"/>
      <c r="C7" s="22">
        <f t="shared" ref="C7" si="4">C6/B6</f>
        <v>1.0704341653450256</v>
      </c>
      <c r="D7" s="22">
        <f t="shared" ref="D7" si="5">D6/C6</f>
        <v>1.0972984315901628</v>
      </c>
      <c r="E7" s="22">
        <f t="shared" ref="E7" si="6">E6/D6</f>
        <v>1.1478868465424752</v>
      </c>
      <c r="F7" s="22">
        <f t="shared" ref="F7" si="7">F6/E6</f>
        <v>1.8528822232455133</v>
      </c>
      <c r="G7" s="22">
        <f t="shared" ref="G7:I7" si="8">G6/F6</f>
        <v>0.67045482911024279</v>
      </c>
      <c r="H7" s="22">
        <f t="shared" si="8"/>
        <v>0.82953569986076903</v>
      </c>
      <c r="I7" s="22">
        <f t="shared" si="8"/>
        <v>0.99812534908264472</v>
      </c>
    </row>
    <row r="8" spans="1:9" x14ac:dyDescent="0.25">
      <c r="A8" s="5" t="s">
        <v>4</v>
      </c>
      <c r="B8" s="15">
        <f>2394.98852+16582.0082+125098.75562+13090.27539</f>
        <v>157166.02773</v>
      </c>
      <c r="C8" s="15">
        <f>2746.02881+14215.24432+137132.30697+16572.09748</f>
        <v>170665.67758000002</v>
      </c>
      <c r="D8" s="15">
        <f>2872.56787+15990.04582+147445.66619+20635.61012</f>
        <v>186943.88999999998</v>
      </c>
      <c r="E8" s="15">
        <v>206056.25261</v>
      </c>
      <c r="F8" s="15">
        <v>225534.85849000001</v>
      </c>
      <c r="G8" s="15">
        <f>3494.421+19053.415+183469.348+24125.288</f>
        <v>230142.47200000001</v>
      </c>
      <c r="H8" s="15">
        <f>3494.421+19053.415+183469.348+23992.688</f>
        <v>230009.872</v>
      </c>
      <c r="I8" s="15">
        <f>3494.421+19053.415+183469.348+23992.688</f>
        <v>230009.872</v>
      </c>
    </row>
    <row r="9" spans="1:9" x14ac:dyDescent="0.25">
      <c r="A9" s="6" t="s">
        <v>3</v>
      </c>
      <c r="B9" s="7"/>
      <c r="C9" s="7">
        <f t="shared" ref="C9" si="9">C8/B8</f>
        <v>1.0858941976518708</v>
      </c>
      <c r="D9" s="7">
        <f t="shared" ref="D9:D11" si="10">D8/C8</f>
        <v>1.0953807036705989</v>
      </c>
      <c r="E9" s="7">
        <f t="shared" ref="E9" si="11">E8/D8</f>
        <v>1.1022358238613736</v>
      </c>
      <c r="F9" s="7">
        <f t="shared" ref="F9" si="12">F8/E8</f>
        <v>1.0945305256854638</v>
      </c>
      <c r="G9" s="7">
        <f t="shared" ref="G9:I9" si="13">G8/F8</f>
        <v>1.0204297177866377</v>
      </c>
      <c r="H9" s="7">
        <f t="shared" si="13"/>
        <v>0.99942383516242062</v>
      </c>
      <c r="I9" s="7">
        <f t="shared" si="13"/>
        <v>1</v>
      </c>
    </row>
    <row r="10" spans="1:9" x14ac:dyDescent="0.25">
      <c r="A10" s="5" t="s">
        <v>34</v>
      </c>
      <c r="B10" s="15">
        <v>19.5</v>
      </c>
      <c r="C10" s="15">
        <v>18.399999999999999</v>
      </c>
      <c r="D10" s="15">
        <v>191.3</v>
      </c>
      <c r="E10" s="15">
        <v>19.785</v>
      </c>
      <c r="F10" s="15">
        <v>24.1</v>
      </c>
      <c r="G10" s="15">
        <v>25</v>
      </c>
      <c r="H10" s="15">
        <v>211.2</v>
      </c>
      <c r="I10" s="15">
        <v>0</v>
      </c>
    </row>
    <row r="11" spans="1:9" x14ac:dyDescent="0.25">
      <c r="A11" s="6" t="s">
        <v>3</v>
      </c>
      <c r="B11" s="7"/>
      <c r="C11" s="7">
        <f t="shared" ref="C11" si="14">C10/B10</f>
        <v>0.94358974358974357</v>
      </c>
      <c r="D11" s="7">
        <f t="shared" si="10"/>
        <v>10.396739130434783</v>
      </c>
      <c r="E11" s="7">
        <f t="shared" ref="E11" si="15">E10/D10</f>
        <v>0.10342394145321485</v>
      </c>
      <c r="F11" s="7">
        <f>F10/E10</f>
        <v>1.2180945160475107</v>
      </c>
      <c r="G11" s="7">
        <f>G10/F10</f>
        <v>1.0373443983402488</v>
      </c>
      <c r="H11" s="7">
        <f>H10/G10</f>
        <v>8.4480000000000004</v>
      </c>
      <c r="I11" s="7">
        <f>I10/H10</f>
        <v>0</v>
      </c>
    </row>
    <row r="12" spans="1:9" x14ac:dyDescent="0.25">
      <c r="A12" s="5" t="s">
        <v>31</v>
      </c>
      <c r="B12" s="15">
        <v>11989.18744</v>
      </c>
      <c r="C12" s="15">
        <v>0</v>
      </c>
      <c r="D12" s="15">
        <v>0</v>
      </c>
      <c r="E12" s="15">
        <v>0</v>
      </c>
      <c r="F12" s="15">
        <v>0</v>
      </c>
      <c r="G12" s="15">
        <v>24488.9</v>
      </c>
      <c r="H12" s="15">
        <v>0</v>
      </c>
      <c r="I12" s="15">
        <v>0</v>
      </c>
    </row>
    <row r="13" spans="1:9" x14ac:dyDescent="0.25">
      <c r="A13" s="6" t="s">
        <v>3</v>
      </c>
      <c r="B13" s="7"/>
      <c r="C13" s="7">
        <f t="shared" ref="C13" si="16">C12/B12</f>
        <v>0</v>
      </c>
      <c r="D13" s="7"/>
      <c r="E13" s="7"/>
      <c r="F13" s="7"/>
      <c r="G13" s="7"/>
      <c r="H13" s="7"/>
      <c r="I13" s="7"/>
    </row>
    <row r="14" spans="1:9" x14ac:dyDescent="0.25">
      <c r="A14" s="5" t="s">
        <v>5</v>
      </c>
      <c r="B14" s="15">
        <v>0</v>
      </c>
      <c r="C14" s="15">
        <v>0</v>
      </c>
      <c r="D14" s="15">
        <v>0</v>
      </c>
      <c r="E14" s="15">
        <v>0</v>
      </c>
      <c r="F14" s="15">
        <v>1500</v>
      </c>
      <c r="G14" s="15">
        <v>1500</v>
      </c>
      <c r="H14" s="15">
        <v>1500</v>
      </c>
      <c r="I14" s="15">
        <v>1500</v>
      </c>
    </row>
    <row r="15" spans="1:9" x14ac:dyDescent="0.25">
      <c r="A15" s="6" t="s">
        <v>3</v>
      </c>
      <c r="B15" s="7"/>
      <c r="C15" s="7"/>
      <c r="D15" s="7"/>
      <c r="E15" s="7"/>
      <c r="F15" s="7"/>
      <c r="G15" s="7">
        <f>G14/F14</f>
        <v>1</v>
      </c>
      <c r="H15" s="7">
        <f>H14/G14</f>
        <v>1</v>
      </c>
      <c r="I15" s="7">
        <f>I14/H14</f>
        <v>1</v>
      </c>
    </row>
    <row r="16" spans="1:9" x14ac:dyDescent="0.25">
      <c r="A16" s="5" t="s">
        <v>6</v>
      </c>
      <c r="B16" s="15">
        <v>182390.64063000001</v>
      </c>
      <c r="C16" s="15">
        <v>205643.49062</v>
      </c>
      <c r="D16" s="15">
        <v>225808.46035000001</v>
      </c>
      <c r="E16" s="15">
        <v>267936.54699</v>
      </c>
      <c r="F16" s="15">
        <v>651230.53310999996</v>
      </c>
      <c r="G16" s="15">
        <v>332697.05900000001</v>
      </c>
      <c r="H16" s="15">
        <v>256753.87100000001</v>
      </c>
      <c r="I16" s="15">
        <v>256049.351</v>
      </c>
    </row>
    <row r="17" spans="1:9" x14ac:dyDescent="0.25">
      <c r="A17" s="6" t="s">
        <v>3</v>
      </c>
      <c r="B17" s="7"/>
      <c r="C17" s="7">
        <f t="shared" ref="C17" si="17">C16/B16</f>
        <v>1.1274892719806331</v>
      </c>
      <c r="D17" s="7">
        <f t="shared" ref="D17" si="18">D16/C16</f>
        <v>1.0980579043333885</v>
      </c>
      <c r="E17" s="7">
        <f t="shared" ref="E17" si="19">E16/D16</f>
        <v>1.1865655811775255</v>
      </c>
      <c r="F17" s="7">
        <f t="shared" ref="F17" si="20">F16/E16</f>
        <v>2.4305401425297362</v>
      </c>
      <c r="G17" s="7">
        <f t="shared" ref="G17:I17" si="21">G16/F16</f>
        <v>0.51087447852173085</v>
      </c>
      <c r="H17" s="7">
        <f t="shared" si="21"/>
        <v>0.77173471797957793</v>
      </c>
      <c r="I17" s="7">
        <f t="shared" si="21"/>
        <v>0.99725604916001431</v>
      </c>
    </row>
    <row r="18" spans="1:9" ht="10.5" customHeight="1" x14ac:dyDescent="0.25">
      <c r="A18" s="6"/>
      <c r="B18" s="7"/>
      <c r="C18" s="7"/>
      <c r="D18" s="7"/>
      <c r="E18" s="7"/>
      <c r="F18" s="7"/>
      <c r="G18" s="7"/>
      <c r="H18" s="7"/>
      <c r="I18" s="7"/>
    </row>
    <row r="19" spans="1:9" x14ac:dyDescent="0.25">
      <c r="A19" s="20" t="s">
        <v>7</v>
      </c>
      <c r="B19" s="21">
        <f t="shared" ref="B19:C19" si="22">B21+B23+B25</f>
        <v>23693.9797</v>
      </c>
      <c r="C19" s="21">
        <f t="shared" si="22"/>
        <v>24382.350610000001</v>
      </c>
      <c r="D19" s="21">
        <f t="shared" ref="D19:H19" si="23">D21+D23+D25</f>
        <v>27641.035080000001</v>
      </c>
      <c r="E19" s="21">
        <f t="shared" si="23"/>
        <v>29571.987959999999</v>
      </c>
      <c r="F19" s="21">
        <f t="shared" si="23"/>
        <v>34807.289159999993</v>
      </c>
      <c r="G19" s="21">
        <f t="shared" si="23"/>
        <v>35195.544999999998</v>
      </c>
      <c r="H19" s="21">
        <f t="shared" si="23"/>
        <v>34195.544999999998</v>
      </c>
      <c r="I19" s="21">
        <f t="shared" ref="I19" si="24">I21+I23+I25</f>
        <v>34195.544999999998</v>
      </c>
    </row>
    <row r="20" spans="1:9" x14ac:dyDescent="0.25">
      <c r="A20" s="6" t="s">
        <v>3</v>
      </c>
      <c r="B20" s="22"/>
      <c r="C20" s="22">
        <f t="shared" ref="C20" si="25">C19/B19</f>
        <v>1.0290525660406471</v>
      </c>
      <c r="D20" s="22">
        <f t="shared" ref="D20" si="26">D19/C19</f>
        <v>1.1336493155284013</v>
      </c>
      <c r="E20" s="22">
        <f t="shared" ref="E20" si="27">E19/D19</f>
        <v>1.0698581972205941</v>
      </c>
      <c r="F20" s="22">
        <f t="shared" ref="F20" si="28">F19/E19</f>
        <v>1.177035822112515</v>
      </c>
      <c r="G20" s="22">
        <f t="shared" ref="G20:I20" si="29">G19/F19</f>
        <v>1.011154440617748</v>
      </c>
      <c r="H20" s="22">
        <f t="shared" si="29"/>
        <v>0.97158731311022462</v>
      </c>
      <c r="I20" s="22">
        <f t="shared" si="29"/>
        <v>1</v>
      </c>
    </row>
    <row r="21" spans="1:9" x14ac:dyDescent="0.25">
      <c r="A21" s="5" t="s">
        <v>47</v>
      </c>
      <c r="B21" s="15"/>
      <c r="C21" s="15">
        <v>7624.8687799999998</v>
      </c>
      <c r="D21" s="15">
        <v>9744.4622400000007</v>
      </c>
      <c r="E21" s="15">
        <v>10302.897800000001</v>
      </c>
      <c r="F21" s="15">
        <v>11747.889289999999</v>
      </c>
      <c r="G21" s="15">
        <v>11786.52</v>
      </c>
      <c r="H21" s="15">
        <v>11786.52</v>
      </c>
      <c r="I21" s="15">
        <v>11786.52</v>
      </c>
    </row>
    <row r="22" spans="1:9" x14ac:dyDescent="0.25">
      <c r="A22" s="6" t="s">
        <v>3</v>
      </c>
      <c r="B22" s="7"/>
      <c r="C22" s="7"/>
      <c r="D22" s="7"/>
      <c r="E22" s="7"/>
      <c r="F22" s="7">
        <f t="shared" ref="F22:F24" si="30">F21/E21</f>
        <v>1.140250977739486</v>
      </c>
      <c r="G22" s="7">
        <f t="shared" ref="G22" si="31">G21/F21</f>
        <v>1.0032883106953421</v>
      </c>
      <c r="H22" s="7">
        <f t="shared" ref="H22:I22" si="32">H21/G21</f>
        <v>1</v>
      </c>
      <c r="I22" s="7">
        <f t="shared" si="32"/>
        <v>1</v>
      </c>
    </row>
    <row r="23" spans="1:9" x14ac:dyDescent="0.25">
      <c r="A23" s="5" t="s">
        <v>48</v>
      </c>
      <c r="B23" s="15">
        <v>23693.9797</v>
      </c>
      <c r="C23" s="15">
        <v>16757.481830000001</v>
      </c>
      <c r="D23" s="15">
        <v>17896.572840000001</v>
      </c>
      <c r="E23" s="15">
        <v>19269.09016</v>
      </c>
      <c r="F23" s="15">
        <v>22156.389749999998</v>
      </c>
      <c r="G23" s="15">
        <v>22409.025000000001</v>
      </c>
      <c r="H23" s="15">
        <v>22409.025000000001</v>
      </c>
      <c r="I23" s="15">
        <v>22409.025000000001</v>
      </c>
    </row>
    <row r="24" spans="1:9" x14ac:dyDescent="0.25">
      <c r="A24" s="6" t="s">
        <v>3</v>
      </c>
      <c r="B24" s="7"/>
      <c r="C24" s="7">
        <f t="shared" ref="C24" si="33">C23/B23</f>
        <v>0.70724639938811129</v>
      </c>
      <c r="D24" s="7">
        <f t="shared" ref="D24" si="34">D23/C23</f>
        <v>1.0679750705718056</v>
      </c>
      <c r="E24" s="7">
        <f t="shared" ref="E24" si="35">E23/D23</f>
        <v>1.0766916287420312</v>
      </c>
      <c r="F24" s="7">
        <f t="shared" si="30"/>
        <v>1.1498409922848167</v>
      </c>
      <c r="G24" s="7">
        <f t="shared" ref="G24:I24" si="36">G23/F23</f>
        <v>1.0114023653154054</v>
      </c>
      <c r="H24" s="7">
        <f t="shared" si="36"/>
        <v>1</v>
      </c>
      <c r="I24" s="7">
        <f t="shared" si="36"/>
        <v>1</v>
      </c>
    </row>
    <row r="25" spans="1:9" x14ac:dyDescent="0.25">
      <c r="A25" s="5" t="s">
        <v>8</v>
      </c>
      <c r="B25" s="15">
        <v>0</v>
      </c>
      <c r="C25" s="15">
        <v>0</v>
      </c>
      <c r="D25" s="15">
        <v>0</v>
      </c>
      <c r="E25" s="15">
        <v>0</v>
      </c>
      <c r="F25" s="15">
        <v>903.01012000000003</v>
      </c>
      <c r="G25" s="15">
        <v>1000</v>
      </c>
      <c r="H25" s="15">
        <v>0</v>
      </c>
      <c r="I25" s="15">
        <v>0</v>
      </c>
    </row>
    <row r="26" spans="1:9" x14ac:dyDescent="0.25">
      <c r="A26" s="6" t="s">
        <v>3</v>
      </c>
      <c r="B26" s="7"/>
      <c r="C26" s="7"/>
      <c r="D26" s="7"/>
      <c r="E26" s="7"/>
      <c r="F26" s="7"/>
      <c r="G26" s="7"/>
      <c r="H26" s="7"/>
      <c r="I26" s="7"/>
    </row>
    <row r="27" spans="1:9" ht="10.5" customHeight="1" x14ac:dyDescent="0.25">
      <c r="A27" s="6"/>
      <c r="B27" s="7"/>
      <c r="C27" s="7"/>
      <c r="D27" s="7"/>
      <c r="E27" s="7"/>
      <c r="F27" s="7"/>
      <c r="G27" s="7"/>
      <c r="H27" s="7"/>
      <c r="I27" s="7"/>
    </row>
    <row r="28" spans="1:9" x14ac:dyDescent="0.25">
      <c r="A28" s="20" t="s">
        <v>9</v>
      </c>
      <c r="B28" s="21">
        <f>B30+B32+B34+B37</f>
        <v>410003.15769999998</v>
      </c>
      <c r="C28" s="21">
        <f>C30+C32+C34+C37</f>
        <v>427222.99608000007</v>
      </c>
      <c r="D28" s="21">
        <f>D30+D32+D34+D37</f>
        <v>506655.88267999998</v>
      </c>
      <c r="E28" s="21">
        <f>E30+E32+E34+E37</f>
        <v>598531.64979000005</v>
      </c>
      <c r="F28" s="21">
        <f>F30+F32+F34+F37</f>
        <v>880029.88126000005</v>
      </c>
      <c r="G28" s="21">
        <f>G30+G32+G34+G37</f>
        <v>492629.45667000004</v>
      </c>
      <c r="H28" s="21">
        <f>H30+H32+H34+H37</f>
        <v>433501.94999999995</v>
      </c>
      <c r="I28" s="21">
        <f>I30+I32+I34+I37</f>
        <v>433501.94999999995</v>
      </c>
    </row>
    <row r="29" spans="1:9" x14ac:dyDescent="0.25">
      <c r="A29" s="6" t="s">
        <v>3</v>
      </c>
      <c r="B29" s="22"/>
      <c r="C29" s="22">
        <f t="shared" ref="C29" si="37">C28/B28</f>
        <v>1.0419992823386981</v>
      </c>
      <c r="D29" s="22">
        <f t="shared" ref="D29" si="38">D28/C28</f>
        <v>1.1859283964787457</v>
      </c>
      <c r="E29" s="22">
        <f t="shared" ref="E29" si="39">E28/D28</f>
        <v>1.1813376104981064</v>
      </c>
      <c r="F29" s="22">
        <f t="shared" ref="F29" si="40">F28/E28</f>
        <v>1.4703146969233223</v>
      </c>
      <c r="G29" s="22">
        <f t="shared" ref="G29:I29" si="41">G28/F28</f>
        <v>0.55978719264017285</v>
      </c>
      <c r="H29" s="22">
        <f t="shared" si="41"/>
        <v>0.87997569802325459</v>
      </c>
      <c r="I29" s="22">
        <f t="shared" si="41"/>
        <v>1</v>
      </c>
    </row>
    <row r="30" spans="1:9" x14ac:dyDescent="0.25">
      <c r="A30" s="5" t="s">
        <v>10</v>
      </c>
      <c r="B30" s="15">
        <v>12291.352849999999</v>
      </c>
      <c r="C30" s="15">
        <v>9844.0469300000004</v>
      </c>
      <c r="D30" s="15">
        <v>9870.0478800000001</v>
      </c>
      <c r="E30" s="15">
        <v>10193.87499</v>
      </c>
      <c r="F30" s="15">
        <v>12075.9478</v>
      </c>
      <c r="G30" s="15">
        <v>10507.707</v>
      </c>
      <c r="H30" s="15">
        <v>10507.707</v>
      </c>
      <c r="I30" s="15">
        <v>10507.707</v>
      </c>
    </row>
    <row r="31" spans="1:9" x14ac:dyDescent="0.25">
      <c r="A31" s="6" t="s">
        <v>3</v>
      </c>
      <c r="B31" s="7"/>
      <c r="C31" s="7">
        <f t="shared" ref="C31" si="42">C30/B30</f>
        <v>0.80089206209713526</v>
      </c>
      <c r="D31" s="7">
        <f t="shared" ref="D31" si="43">D30/C30</f>
        <v>1.0026412866765966</v>
      </c>
      <c r="E31" s="7">
        <f t="shared" ref="E31" si="44">E30/D30</f>
        <v>1.0328090718441378</v>
      </c>
      <c r="F31" s="7">
        <f t="shared" ref="F31" si="45">F30/E30</f>
        <v>1.184627809527415</v>
      </c>
      <c r="G31" s="7">
        <f t="shared" ref="G31:I31" si="46">G30/F30</f>
        <v>0.87013517895464909</v>
      </c>
      <c r="H31" s="7">
        <f t="shared" si="46"/>
        <v>1</v>
      </c>
      <c r="I31" s="7">
        <f t="shared" si="46"/>
        <v>1</v>
      </c>
    </row>
    <row r="32" spans="1:9" x14ac:dyDescent="0.25">
      <c r="A32" s="5" t="s">
        <v>11</v>
      </c>
      <c r="B32" s="15">
        <v>110319.35832</v>
      </c>
      <c r="C32" s="15">
        <v>103076.90256</v>
      </c>
      <c r="D32" s="15">
        <v>127070.03977</v>
      </c>
      <c r="E32" s="15">
        <v>120936.95407000001</v>
      </c>
      <c r="F32" s="15">
        <v>149342.29999999999</v>
      </c>
      <c r="G32" s="15">
        <v>166566.39999999999</v>
      </c>
      <c r="H32" s="15">
        <v>166566.39999999999</v>
      </c>
      <c r="I32" s="15">
        <v>166566.39999999999</v>
      </c>
    </row>
    <row r="33" spans="1:9" x14ac:dyDescent="0.25">
      <c r="A33" s="6" t="s">
        <v>3</v>
      </c>
      <c r="B33" s="7"/>
      <c r="C33" s="7">
        <f t="shared" ref="C33" si="47">C32/B32</f>
        <v>0.93435009167663918</v>
      </c>
      <c r="D33" s="7">
        <f t="shared" ref="D33" si="48">D32/C32</f>
        <v>1.232769287921063</v>
      </c>
      <c r="E33" s="7">
        <f t="shared" ref="E33" si="49">E32/D32</f>
        <v>0.95173460470224891</v>
      </c>
      <c r="F33" s="7">
        <f t="shared" ref="F33" si="50">F32/E32</f>
        <v>1.2348773056873796</v>
      </c>
      <c r="G33" s="7">
        <f t="shared" ref="G33:I33" si="51">G32/F32</f>
        <v>1.1153330302265334</v>
      </c>
      <c r="H33" s="7">
        <f t="shared" si="51"/>
        <v>1</v>
      </c>
      <c r="I33" s="7">
        <f t="shared" si="51"/>
        <v>1</v>
      </c>
    </row>
    <row r="34" spans="1:9" x14ac:dyDescent="0.25">
      <c r="A34" s="5" t="s">
        <v>36</v>
      </c>
      <c r="B34" s="15">
        <v>282733.10372999997</v>
      </c>
      <c r="C34" s="15">
        <v>307823.94637000002</v>
      </c>
      <c r="D34" s="15">
        <v>364423.98174999998</v>
      </c>
      <c r="E34" s="15">
        <v>442441.43148000003</v>
      </c>
      <c r="F34" s="15">
        <v>698299.88326000003</v>
      </c>
      <c r="G34" s="15">
        <v>308153.14967000001</v>
      </c>
      <c r="H34" s="15">
        <v>253467.84299999999</v>
      </c>
      <c r="I34" s="15">
        <v>253467.84299999999</v>
      </c>
    </row>
    <row r="35" spans="1:9" ht="15.75" thickBot="1" x14ac:dyDescent="0.3">
      <c r="A35" s="6" t="s">
        <v>3</v>
      </c>
      <c r="B35" s="7"/>
      <c r="C35" s="7">
        <f>C34/B34</f>
        <v>1.0887439154063858</v>
      </c>
      <c r="D35" s="7">
        <f>D34/C34</f>
        <v>1.1838714500527114</v>
      </c>
      <c r="E35" s="7">
        <f>E34/D34</f>
        <v>1.2140842909277061</v>
      </c>
      <c r="F35" s="7">
        <f>F34/E34</f>
        <v>1.5782877316080779</v>
      </c>
      <c r="G35" s="7">
        <f>G34/F34</f>
        <v>0.44129056449414361</v>
      </c>
      <c r="H35" s="7">
        <f>H34/G34</f>
        <v>0.82253854380991298</v>
      </c>
      <c r="I35" s="7">
        <f>I34/H34</f>
        <v>1</v>
      </c>
    </row>
    <row r="36" spans="1:9" ht="15.75" thickBot="1" x14ac:dyDescent="0.3">
      <c r="A36" s="17" t="s">
        <v>1</v>
      </c>
      <c r="B36" s="26" t="s">
        <v>56</v>
      </c>
      <c r="C36" s="26" t="s">
        <v>57</v>
      </c>
      <c r="D36" s="26" t="s">
        <v>58</v>
      </c>
      <c r="E36" s="26" t="s">
        <v>60</v>
      </c>
      <c r="F36" s="26" t="s">
        <v>61</v>
      </c>
      <c r="G36" s="26" t="s">
        <v>51</v>
      </c>
      <c r="H36" s="26" t="s">
        <v>59</v>
      </c>
      <c r="I36" s="26" t="s">
        <v>62</v>
      </c>
    </row>
    <row r="37" spans="1:9" x14ac:dyDescent="0.25">
      <c r="A37" s="5" t="s">
        <v>37</v>
      </c>
      <c r="B37" s="15">
        <v>4659.3428000000004</v>
      </c>
      <c r="C37" s="15">
        <v>6478.1002200000003</v>
      </c>
      <c r="D37" s="15">
        <v>5291.8132800000003</v>
      </c>
      <c r="E37" s="15">
        <v>24959.38925</v>
      </c>
      <c r="F37" s="15">
        <v>20311.750199999999</v>
      </c>
      <c r="G37" s="15">
        <v>7402.2</v>
      </c>
      <c r="H37" s="15">
        <v>2960</v>
      </c>
      <c r="I37" s="15">
        <v>2960</v>
      </c>
    </row>
    <row r="38" spans="1:9" x14ac:dyDescent="0.25">
      <c r="A38" s="6" t="s">
        <v>3</v>
      </c>
      <c r="B38" s="7"/>
      <c r="C38" s="7">
        <f t="shared" ref="C38" si="52">C37/B37</f>
        <v>1.3903463424069162</v>
      </c>
      <c r="D38" s="7">
        <f t="shared" ref="D38" si="53">D37/C37</f>
        <v>0.81687734062255679</v>
      </c>
      <c r="E38" s="7">
        <f t="shared" ref="E38" si="54">E37/D37</f>
        <v>4.7166042959852881</v>
      </c>
      <c r="F38" s="7">
        <f t="shared" ref="F38" si="55">F37/E37</f>
        <v>0.81379195606719412</v>
      </c>
      <c r="G38" s="7">
        <f t="shared" ref="G38:I38" si="56">G37/F37</f>
        <v>0.36442945226847073</v>
      </c>
      <c r="H38" s="7">
        <f t="shared" si="56"/>
        <v>0.39988111642484669</v>
      </c>
      <c r="I38" s="7">
        <f t="shared" si="56"/>
        <v>1</v>
      </c>
    </row>
    <row r="39" spans="1:9" ht="12" customHeight="1" x14ac:dyDescent="0.25">
      <c r="A39" s="6"/>
      <c r="B39" s="7"/>
      <c r="C39" s="7"/>
      <c r="D39" s="7"/>
      <c r="E39" s="7"/>
      <c r="F39" s="7"/>
      <c r="G39" s="7"/>
      <c r="H39" s="7"/>
      <c r="I39" s="7"/>
    </row>
    <row r="40" spans="1:9" x14ac:dyDescent="0.25">
      <c r="A40" s="20" t="s">
        <v>12</v>
      </c>
      <c r="B40" s="21">
        <f>B42+B44+B46+B48</f>
        <v>168122.64877</v>
      </c>
      <c r="C40" s="21">
        <f>C42+C44+C46+C48</f>
        <v>189272.43667</v>
      </c>
      <c r="D40" s="21">
        <f>D42+D44+D46+D48</f>
        <v>608139.24329000001</v>
      </c>
      <c r="E40" s="21">
        <f>E42+E44+E46+E48</f>
        <v>374908.94380000001</v>
      </c>
      <c r="F40" s="21">
        <f t="shared" ref="F40:G40" si="57">F42+F44+F46</f>
        <v>449999.86104999995</v>
      </c>
      <c r="G40" s="21">
        <f t="shared" si="57"/>
        <v>203900.21716999999</v>
      </c>
      <c r="H40" s="21">
        <f t="shared" ref="H40:I40" si="58">H42+H44+H46</f>
        <v>151718.46770000001</v>
      </c>
      <c r="I40" s="21">
        <f t="shared" si="58"/>
        <v>152123.0907</v>
      </c>
    </row>
    <row r="41" spans="1:9" x14ac:dyDescent="0.25">
      <c r="A41" s="6" t="s">
        <v>3</v>
      </c>
      <c r="B41" s="22"/>
      <c r="C41" s="22">
        <f t="shared" ref="C41" si="59">C40/B40</f>
        <v>1.1257997542552041</v>
      </c>
      <c r="D41" s="22">
        <f t="shared" ref="D41" si="60">D40/C40</f>
        <v>3.2130364779437066</v>
      </c>
      <c r="E41" s="22">
        <f t="shared" ref="E41" si="61">E40/D40</f>
        <v>0.6164853657063194</v>
      </c>
      <c r="F41" s="22">
        <f t="shared" ref="F41" si="62">F40/E40</f>
        <v>1.2002910799856996</v>
      </c>
      <c r="G41" s="22">
        <f t="shared" ref="G41:I41" si="63">G40/F40</f>
        <v>0.45311173362194535</v>
      </c>
      <c r="H41" s="22">
        <f t="shared" si="63"/>
        <v>0.74408193284809543</v>
      </c>
      <c r="I41" s="22">
        <f t="shared" si="63"/>
        <v>1.0026669330776532</v>
      </c>
    </row>
    <row r="42" spans="1:9" x14ac:dyDescent="0.25">
      <c r="A42" s="5" t="s">
        <v>13</v>
      </c>
      <c r="B42" s="15">
        <v>2750</v>
      </c>
      <c r="C42" s="15">
        <v>3278.6297399999999</v>
      </c>
      <c r="D42" s="15">
        <v>6863.3176899999999</v>
      </c>
      <c r="E42" s="15">
        <v>34223.604979999996</v>
      </c>
      <c r="F42" s="15">
        <v>9176.4</v>
      </c>
      <c r="G42" s="15">
        <v>14060</v>
      </c>
      <c r="H42" s="15">
        <v>1060</v>
      </c>
      <c r="I42" s="15">
        <v>1060</v>
      </c>
    </row>
    <row r="43" spans="1:9" x14ac:dyDescent="0.25">
      <c r="A43" s="6" t="s">
        <v>3</v>
      </c>
      <c r="B43" s="7"/>
      <c r="C43" s="7">
        <f t="shared" ref="C43" si="64">C42/B42</f>
        <v>1.1922289963636363</v>
      </c>
      <c r="D43" s="7">
        <f t="shared" ref="D43" si="65">D42/C42</f>
        <v>2.093349427739895</v>
      </c>
      <c r="E43" s="7">
        <f t="shared" ref="E43:E45" si="66">E42/D42</f>
        <v>4.9864521104515562</v>
      </c>
      <c r="F43" s="7">
        <f t="shared" ref="F43:G43" si="67">F42/E42</f>
        <v>0.26813072454998865</v>
      </c>
      <c r="G43" s="7">
        <f t="shared" si="67"/>
        <v>1.5321912732662046</v>
      </c>
      <c r="H43" s="7">
        <f t="shared" ref="H43" si="68">H42/G42</f>
        <v>7.5391180654338544E-2</v>
      </c>
      <c r="I43" s="7">
        <f t="shared" ref="I43" si="69">I42/H42</f>
        <v>1</v>
      </c>
    </row>
    <row r="44" spans="1:9" x14ac:dyDescent="0.25">
      <c r="A44" s="5" t="s">
        <v>14</v>
      </c>
      <c r="B44" s="15">
        <v>34220.644529999998</v>
      </c>
      <c r="C44" s="15">
        <v>34921.80472</v>
      </c>
      <c r="D44" s="15">
        <v>336081.98823000002</v>
      </c>
      <c r="E44" s="15">
        <v>100613.06167</v>
      </c>
      <c r="F44" s="15">
        <v>64972.575400000002</v>
      </c>
      <c r="G44" s="15">
        <v>5298.5309999999999</v>
      </c>
      <c r="H44" s="15">
        <v>0</v>
      </c>
      <c r="I44" s="15">
        <v>0</v>
      </c>
    </row>
    <row r="45" spans="1:9" x14ac:dyDescent="0.25">
      <c r="A45" s="6" t="s">
        <v>3</v>
      </c>
      <c r="B45" s="7"/>
      <c r="C45" s="7">
        <f t="shared" ref="C45" si="70">C44/B44</f>
        <v>1.0204893916999525</v>
      </c>
      <c r="D45" s="7">
        <f t="shared" ref="D45" si="71">D44/C44</f>
        <v>9.6238436393730566</v>
      </c>
      <c r="E45" s="7">
        <f t="shared" si="66"/>
        <v>0.29937058573083886</v>
      </c>
      <c r="F45" s="7">
        <f t="shared" ref="F45" si="72">F44/E44</f>
        <v>0.64576680523949315</v>
      </c>
      <c r="G45" s="7">
        <f t="shared" ref="G45" si="73">G44/F44</f>
        <v>8.1550268977024415E-2</v>
      </c>
      <c r="H45" s="7"/>
      <c r="I45" s="7"/>
    </row>
    <row r="46" spans="1:9" x14ac:dyDescent="0.25">
      <c r="A46" s="5" t="s">
        <v>15</v>
      </c>
      <c r="B46" s="15">
        <v>131152.00424000001</v>
      </c>
      <c r="C46" s="15">
        <v>151072.00221000001</v>
      </c>
      <c r="D46" s="15">
        <v>265193.93737</v>
      </c>
      <c r="E46" s="15">
        <v>240072.27715000001</v>
      </c>
      <c r="F46" s="15">
        <v>375850.88564999995</v>
      </c>
      <c r="G46" s="15">
        <v>184541.68617</v>
      </c>
      <c r="H46" s="15">
        <v>150658.46770000001</v>
      </c>
      <c r="I46" s="15">
        <v>151063.0907</v>
      </c>
    </row>
    <row r="47" spans="1:9" x14ac:dyDescent="0.25">
      <c r="A47" s="6" t="s">
        <v>3</v>
      </c>
      <c r="B47" s="7"/>
      <c r="C47" s="7">
        <f t="shared" ref="C47" si="74">C46/B46</f>
        <v>1.151884815527086</v>
      </c>
      <c r="D47" s="7">
        <f t="shared" ref="D47" si="75">D46/C46</f>
        <v>1.7554141964793915</v>
      </c>
      <c r="E47" s="7">
        <f t="shared" ref="E47" si="76">E46/D46</f>
        <v>0.90527060886407029</v>
      </c>
      <c r="F47" s="7">
        <f t="shared" ref="F47" si="77">F46/E46</f>
        <v>1.5655738768002931</v>
      </c>
      <c r="G47" s="7">
        <f t="shared" ref="G47:I47" si="78">G46/F46</f>
        <v>0.49099707680840482</v>
      </c>
      <c r="H47" s="7">
        <f t="shared" si="78"/>
        <v>0.81639260389770829</v>
      </c>
      <c r="I47" s="7">
        <f t="shared" si="78"/>
        <v>1.0026856970350031</v>
      </c>
    </row>
    <row r="48" spans="1:9" x14ac:dyDescent="0.25">
      <c r="A48" s="5" t="s">
        <v>46</v>
      </c>
      <c r="B48" s="15">
        <v>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</row>
    <row r="49" spans="1:9" x14ac:dyDescent="0.25">
      <c r="A49" s="6" t="s">
        <v>3</v>
      </c>
      <c r="B49" s="7"/>
      <c r="C49" s="7"/>
      <c r="D49" s="7"/>
      <c r="E49" s="7"/>
      <c r="F49" s="7"/>
      <c r="G49" s="7"/>
      <c r="H49" s="7"/>
      <c r="I49" s="7"/>
    </row>
    <row r="50" spans="1:9" ht="11.25" customHeight="1" x14ac:dyDescent="0.25">
      <c r="A50" s="6"/>
      <c r="B50" s="7"/>
      <c r="C50" s="7"/>
      <c r="D50" s="7"/>
      <c r="E50" s="7"/>
      <c r="F50" s="7"/>
      <c r="G50" s="7"/>
      <c r="H50" s="7"/>
      <c r="I50" s="7"/>
    </row>
    <row r="51" spans="1:9" ht="15" customHeight="1" x14ac:dyDescent="0.25">
      <c r="A51" s="20" t="s">
        <v>53</v>
      </c>
      <c r="B51" s="21">
        <f t="shared" ref="B51:C51" si="79">B53</f>
        <v>0</v>
      </c>
      <c r="C51" s="21">
        <f t="shared" si="79"/>
        <v>0</v>
      </c>
      <c r="D51" s="21">
        <f t="shared" ref="D51:H51" si="80">D53</f>
        <v>1492.3068800000001</v>
      </c>
      <c r="E51" s="21">
        <f t="shared" si="80"/>
        <v>3413.3555999999999</v>
      </c>
      <c r="F51" s="21">
        <f t="shared" si="80"/>
        <v>7186.56</v>
      </c>
      <c r="G51" s="21">
        <f t="shared" si="80"/>
        <v>0</v>
      </c>
      <c r="H51" s="21">
        <f t="shared" si="80"/>
        <v>0</v>
      </c>
      <c r="I51" s="21">
        <f t="shared" ref="I51" si="81">I53</f>
        <v>0</v>
      </c>
    </row>
    <row r="52" spans="1:9" ht="15.75" customHeight="1" x14ac:dyDescent="0.25">
      <c r="A52" s="6" t="s">
        <v>3</v>
      </c>
      <c r="B52" s="22"/>
      <c r="C52" s="22"/>
      <c r="D52" s="22"/>
      <c r="E52" s="22">
        <f t="shared" ref="E52" si="82">E51/D51</f>
        <v>2.287301389376426</v>
      </c>
      <c r="F52" s="22">
        <f t="shared" ref="F52" si="83">F51/E51</f>
        <v>2.1054237653996557</v>
      </c>
      <c r="G52" s="22"/>
      <c r="H52" s="22"/>
      <c r="I52" s="22"/>
    </row>
    <row r="53" spans="1:9" ht="15" customHeight="1" x14ac:dyDescent="0.25">
      <c r="A53" s="5" t="s">
        <v>54</v>
      </c>
      <c r="B53" s="15">
        <v>0</v>
      </c>
      <c r="C53" s="15">
        <v>0</v>
      </c>
      <c r="D53" s="15">
        <v>1492.3068800000001</v>
      </c>
      <c r="E53" s="15">
        <v>3413.3555999999999</v>
      </c>
      <c r="F53" s="15">
        <v>7186.56</v>
      </c>
      <c r="G53" s="15">
        <v>0</v>
      </c>
      <c r="H53" s="15">
        <v>0</v>
      </c>
      <c r="I53" s="15">
        <v>0</v>
      </c>
    </row>
    <row r="54" spans="1:9" ht="15" customHeight="1" x14ac:dyDescent="0.25">
      <c r="A54" s="6" t="s">
        <v>3</v>
      </c>
      <c r="B54" s="7"/>
      <c r="C54" s="7"/>
      <c r="D54" s="7"/>
      <c r="E54" s="7">
        <f t="shared" ref="E54" si="84">E53/D53</f>
        <v>2.287301389376426</v>
      </c>
      <c r="F54" s="7">
        <f t="shared" ref="F54" si="85">F53/E53</f>
        <v>2.1054237653996557</v>
      </c>
      <c r="G54" s="7"/>
      <c r="H54" s="7"/>
      <c r="I54" s="7"/>
    </row>
    <row r="55" spans="1:9" x14ac:dyDescent="0.25">
      <c r="A55" s="20" t="s">
        <v>16</v>
      </c>
      <c r="B55" s="21">
        <f t="shared" ref="B55" si="86">B57+B59+B61+B63+B65+B67</f>
        <v>1953665.3970100002</v>
      </c>
      <c r="C55" s="21">
        <f t="shared" ref="C55:D55" si="87">C57+C59+C61+C63+C65+C67</f>
        <v>2121378.3046100005</v>
      </c>
      <c r="D55" s="21">
        <f t="shared" si="87"/>
        <v>2386154.7481800001</v>
      </c>
      <c r="E55" s="21">
        <f t="shared" ref="E55:G55" si="88">E57+E59+E61+E63+E65+E67</f>
        <v>2570007.6127600009</v>
      </c>
      <c r="F55" s="21">
        <f t="shared" si="88"/>
        <v>2766067.2013900001</v>
      </c>
      <c r="G55" s="21">
        <f t="shared" si="88"/>
        <v>2713653.2080000001</v>
      </c>
      <c r="H55" s="21">
        <f t="shared" ref="H55:I55" si="89">H57+H59+H61+H63+H65+H67</f>
        <v>2636066.0460000001</v>
      </c>
      <c r="I55" s="21">
        <f t="shared" si="89"/>
        <v>2592379.1179999998</v>
      </c>
    </row>
    <row r="56" spans="1:9" x14ac:dyDescent="0.25">
      <c r="A56" s="6" t="s">
        <v>3</v>
      </c>
      <c r="B56" s="22"/>
      <c r="C56" s="22">
        <f t="shared" ref="C56" si="90">C55/B55</f>
        <v>1.0858452567449255</v>
      </c>
      <c r="D56" s="22">
        <f t="shared" ref="D56" si="91">D55/C55</f>
        <v>1.1248134022086536</v>
      </c>
      <c r="E56" s="22">
        <f t="shared" ref="E56" si="92">E55/D55</f>
        <v>1.0770498496462693</v>
      </c>
      <c r="F56" s="22">
        <f t="shared" ref="F56" si="93">F55/E55</f>
        <v>1.076287551700847</v>
      </c>
      <c r="G56" s="22">
        <f t="shared" ref="G56:I56" si="94">G55/F55</f>
        <v>0.98105107736946484</v>
      </c>
      <c r="H56" s="22">
        <f t="shared" si="94"/>
        <v>0.97140859348892894</v>
      </c>
      <c r="I56" s="22">
        <f t="shared" si="94"/>
        <v>0.98342722555594109</v>
      </c>
    </row>
    <row r="57" spans="1:9" x14ac:dyDescent="0.25">
      <c r="A57" s="5" t="s">
        <v>39</v>
      </c>
      <c r="B57" s="15">
        <v>912789.63959000004</v>
      </c>
      <c r="C57" s="15">
        <v>967677.80642000004</v>
      </c>
      <c r="D57" s="15">
        <v>1081669.0176500001</v>
      </c>
      <c r="E57" s="15">
        <v>1094113.4797</v>
      </c>
      <c r="F57" s="15">
        <v>1154121.9569600001</v>
      </c>
      <c r="G57" s="15">
        <v>1158423.672</v>
      </c>
      <c r="H57" s="15">
        <v>1140423.672</v>
      </c>
      <c r="I57" s="15">
        <v>1140423.672</v>
      </c>
    </row>
    <row r="58" spans="1:9" x14ac:dyDescent="0.25">
      <c r="A58" s="6" t="s">
        <v>3</v>
      </c>
      <c r="B58" s="7"/>
      <c r="C58" s="7">
        <f t="shared" ref="C58" si="95">C57/B57</f>
        <v>1.0601323289062026</v>
      </c>
      <c r="D58" s="7">
        <f t="shared" ref="D58" si="96">D57/C57</f>
        <v>1.117798724403652</v>
      </c>
      <c r="E58" s="7">
        <f t="shared" ref="E58" si="97">E57/D57</f>
        <v>1.0115048705721796</v>
      </c>
      <c r="F58" s="7">
        <f t="shared" ref="F58" si="98">F57/E57</f>
        <v>1.0548466666149239</v>
      </c>
      <c r="G58" s="7">
        <f t="shared" ref="G58:I58" si="99">G57/F57</f>
        <v>1.0037272621095701</v>
      </c>
      <c r="H58" s="7">
        <f t="shared" si="99"/>
        <v>0.98446164349445375</v>
      </c>
      <c r="I58" s="7">
        <f t="shared" si="99"/>
        <v>1</v>
      </c>
    </row>
    <row r="59" spans="1:9" x14ac:dyDescent="0.25">
      <c r="A59" s="5" t="s">
        <v>40</v>
      </c>
      <c r="B59" s="15">
        <v>686034.25818999996</v>
      </c>
      <c r="C59" s="15">
        <v>774470.80313000001</v>
      </c>
      <c r="D59" s="15">
        <v>879308.98078999994</v>
      </c>
      <c r="E59" s="15">
        <v>1025203.59291</v>
      </c>
      <c r="F59" s="15">
        <v>1091703.4613299998</v>
      </c>
      <c r="G59" s="15">
        <v>1046661.274</v>
      </c>
      <c r="H59" s="15">
        <v>1007846.875</v>
      </c>
      <c r="I59" s="15">
        <v>964189.94700000004</v>
      </c>
    </row>
    <row r="60" spans="1:9" x14ac:dyDescent="0.25">
      <c r="A60" s="6" t="s">
        <v>3</v>
      </c>
      <c r="B60" s="7"/>
      <c r="C60" s="7">
        <f t="shared" ref="C60" si="100">C59/B59</f>
        <v>1.1289098086345233</v>
      </c>
      <c r="D60" s="7">
        <f t="shared" ref="D60" si="101">D59/C59</f>
        <v>1.1353675015717826</v>
      </c>
      <c r="E60" s="7">
        <f t="shared" ref="E60:E64" si="102">E59/D59</f>
        <v>1.1659196201873472</v>
      </c>
      <c r="F60" s="7">
        <f t="shared" ref="F60:F62" si="103">F59/E59</f>
        <v>1.06486503644729</v>
      </c>
      <c r="G60" s="7">
        <f t="shared" ref="G60:I62" si="104">G59/F59</f>
        <v>0.95874137169527163</v>
      </c>
      <c r="H60" s="7">
        <f t="shared" si="104"/>
        <v>0.96291598823403113</v>
      </c>
      <c r="I60" s="7">
        <f t="shared" si="104"/>
        <v>0.95668297527836266</v>
      </c>
    </row>
    <row r="61" spans="1:9" x14ac:dyDescent="0.25">
      <c r="A61" s="5" t="s">
        <v>41</v>
      </c>
      <c r="B61" s="15">
        <v>264149.76019</v>
      </c>
      <c r="C61" s="15">
        <v>255446.95798000001</v>
      </c>
      <c r="D61" s="15">
        <v>277487.59308000002</v>
      </c>
      <c r="E61" s="15">
        <v>288947.66246000002</v>
      </c>
      <c r="F61" s="15">
        <v>334214.46360000002</v>
      </c>
      <c r="G61" s="15">
        <v>322318</v>
      </c>
      <c r="H61" s="15">
        <v>317722.99400000001</v>
      </c>
      <c r="I61" s="15">
        <v>317692.99400000001</v>
      </c>
    </row>
    <row r="62" spans="1:9" x14ac:dyDescent="0.25">
      <c r="A62" s="6" t="s">
        <v>3</v>
      </c>
      <c r="B62" s="7"/>
      <c r="C62" s="7">
        <f t="shared" ref="C62" si="105">C61/B61</f>
        <v>0.96705352977136849</v>
      </c>
      <c r="D62" s="7">
        <f t="shared" ref="D62:D64" si="106">D61/C61</f>
        <v>1.0862826289821219</v>
      </c>
      <c r="E62" s="7">
        <f t="shared" si="102"/>
        <v>1.0412993937955852</v>
      </c>
      <c r="F62" s="7">
        <f t="shared" si="103"/>
        <v>1.1566609009902145</v>
      </c>
      <c r="G62" s="7">
        <f t="shared" si="104"/>
        <v>0.96440470148461876</v>
      </c>
      <c r="H62" s="7">
        <f t="shared" si="104"/>
        <v>0.98574387406226149</v>
      </c>
      <c r="I62" s="7">
        <f t="shared" si="104"/>
        <v>0.99990557812759373</v>
      </c>
    </row>
    <row r="63" spans="1:9" x14ac:dyDescent="0.25">
      <c r="A63" s="5" t="s">
        <v>44</v>
      </c>
      <c r="B63" s="15">
        <v>538.34</v>
      </c>
      <c r="C63" s="15">
        <v>529.86479999999995</v>
      </c>
      <c r="D63" s="15">
        <v>412.55410000000001</v>
      </c>
      <c r="E63" s="15">
        <v>580.83784000000003</v>
      </c>
      <c r="F63" s="15">
        <v>944.404</v>
      </c>
      <c r="G63" s="15">
        <v>931.4</v>
      </c>
      <c r="H63" s="15">
        <v>931.4</v>
      </c>
      <c r="I63" s="15">
        <v>931.4</v>
      </c>
    </row>
    <row r="64" spans="1:9" x14ac:dyDescent="0.25">
      <c r="A64" s="6" t="s">
        <v>3</v>
      </c>
      <c r="B64" s="7"/>
      <c r="C64" s="7">
        <f t="shared" ref="C64" si="107">C63/B63</f>
        <v>0.98425678938960492</v>
      </c>
      <c r="D64" s="7">
        <f t="shared" si="106"/>
        <v>0.77860257937496513</v>
      </c>
      <c r="E64" s="7">
        <f t="shared" si="102"/>
        <v>1.4079070841860499</v>
      </c>
      <c r="F64" s="7">
        <f t="shared" ref="F64" si="108">F63/E63</f>
        <v>1.6259340128391084</v>
      </c>
      <c r="G64" s="7">
        <f t="shared" ref="G64:I64" si="109">G63/F63</f>
        <v>0.98623046916362067</v>
      </c>
      <c r="H64" s="7">
        <f t="shared" si="109"/>
        <v>1</v>
      </c>
      <c r="I64" s="7">
        <f t="shared" si="109"/>
        <v>1</v>
      </c>
    </row>
    <row r="65" spans="1:9" x14ac:dyDescent="0.25">
      <c r="A65" s="5" t="s">
        <v>50</v>
      </c>
      <c r="B65" s="15">
        <v>15094.04933</v>
      </c>
      <c r="C65" s="15">
        <v>53238.412830000001</v>
      </c>
      <c r="D65" s="15">
        <v>67934.273589999997</v>
      </c>
      <c r="E65" s="15">
        <v>25517.927540000001</v>
      </c>
      <c r="F65" s="15">
        <v>35104.817999999999</v>
      </c>
      <c r="G65" s="15">
        <v>36792.75</v>
      </c>
      <c r="H65" s="15">
        <v>20614.992999999999</v>
      </c>
      <c r="I65" s="15">
        <v>20614.992999999999</v>
      </c>
    </row>
    <row r="66" spans="1:9" x14ac:dyDescent="0.25">
      <c r="A66" s="6" t="s">
        <v>3</v>
      </c>
      <c r="B66" s="7"/>
      <c r="C66" s="7">
        <f t="shared" ref="C66" si="110">C65/B65</f>
        <v>3.5271126830218198</v>
      </c>
      <c r="D66" s="7">
        <f t="shared" ref="D66" si="111">D65/C65</f>
        <v>1.2760386716810392</v>
      </c>
      <c r="E66" s="7">
        <f t="shared" ref="E66" si="112">E65/D65</f>
        <v>0.37562670786776864</v>
      </c>
      <c r="F66" s="7">
        <f t="shared" ref="F66" si="113">F65/E65</f>
        <v>1.3756923615749086</v>
      </c>
      <c r="G66" s="7">
        <f t="shared" ref="G66:I66" si="114">G65/F65</f>
        <v>1.0480826307089814</v>
      </c>
      <c r="H66" s="7">
        <f t="shared" si="114"/>
        <v>0.56030041244538664</v>
      </c>
      <c r="I66" s="7">
        <f t="shared" si="114"/>
        <v>1</v>
      </c>
    </row>
    <row r="67" spans="1:9" x14ac:dyDescent="0.25">
      <c r="A67" s="5" t="s">
        <v>17</v>
      </c>
      <c r="B67" s="15">
        <v>75059.349709999995</v>
      </c>
      <c r="C67" s="15">
        <v>70014.459449999995</v>
      </c>
      <c r="D67" s="15">
        <v>79342.328970000002</v>
      </c>
      <c r="E67" s="15">
        <v>135644.11231</v>
      </c>
      <c r="F67" s="15">
        <v>149978.0975</v>
      </c>
      <c r="G67" s="15">
        <v>148526.11199999999</v>
      </c>
      <c r="H67" s="15">
        <v>148526.11199999999</v>
      </c>
      <c r="I67" s="15">
        <v>148526.11199999999</v>
      </c>
    </row>
    <row r="68" spans="1:9" ht="15.75" thickBot="1" x14ac:dyDescent="0.3">
      <c r="A68" s="6" t="s">
        <v>3</v>
      </c>
      <c r="B68" s="7"/>
      <c r="C68" s="7">
        <f>C67/B67</f>
        <v>0.93278798338259672</v>
      </c>
      <c r="D68" s="7">
        <f>D67/C67</f>
        <v>1.1332277588554605</v>
      </c>
      <c r="E68" s="7">
        <f>E67/D67</f>
        <v>1.7096058821425342</v>
      </c>
      <c r="F68" s="7">
        <f>F67/E67</f>
        <v>1.105673478530651</v>
      </c>
      <c r="G68" s="7">
        <f>G67/F67</f>
        <v>0.99031868303303416</v>
      </c>
      <c r="H68" s="7">
        <f>H67/G67</f>
        <v>1</v>
      </c>
      <c r="I68" s="7">
        <f>I67/H67</f>
        <v>1</v>
      </c>
    </row>
    <row r="69" spans="1:9" ht="15.75" thickBot="1" x14ac:dyDescent="0.3">
      <c r="A69" s="17" t="s">
        <v>1</v>
      </c>
      <c r="B69" s="26" t="s">
        <v>57</v>
      </c>
      <c r="C69" s="26" t="s">
        <v>58</v>
      </c>
      <c r="D69" s="26" t="s">
        <v>58</v>
      </c>
      <c r="E69" s="26" t="s">
        <v>60</v>
      </c>
      <c r="F69" s="26" t="s">
        <v>61</v>
      </c>
      <c r="G69" s="26" t="s">
        <v>51</v>
      </c>
      <c r="H69" s="26" t="s">
        <v>59</v>
      </c>
      <c r="I69" s="26" t="s">
        <v>62</v>
      </c>
    </row>
    <row r="70" spans="1:9" ht="12" customHeight="1" x14ac:dyDescent="0.25">
      <c r="A70" s="6"/>
      <c r="B70" s="7"/>
      <c r="C70" s="7"/>
      <c r="D70" s="7"/>
      <c r="E70" s="7"/>
      <c r="F70" s="7"/>
      <c r="G70" s="7"/>
      <c r="H70" s="7"/>
      <c r="I70" s="7"/>
    </row>
    <row r="71" spans="1:9" x14ac:dyDescent="0.25">
      <c r="A71" s="20" t="s">
        <v>45</v>
      </c>
      <c r="B71" s="21">
        <f t="shared" ref="B71:C71" si="115">B73+B75</f>
        <v>362458.76170000003</v>
      </c>
      <c r="C71" s="21">
        <f t="shared" si="115"/>
        <v>377198.74829999998</v>
      </c>
      <c r="D71" s="21">
        <f t="shared" ref="D71:H71" si="116">D73+D75</f>
        <v>357837.39318999997</v>
      </c>
      <c r="E71" s="21">
        <f t="shared" si="116"/>
        <v>393309.05762000004</v>
      </c>
      <c r="F71" s="21">
        <f t="shared" si="116"/>
        <v>445826.39992000005</v>
      </c>
      <c r="G71" s="21">
        <f t="shared" si="116"/>
        <v>434345.61300000001</v>
      </c>
      <c r="H71" s="21">
        <f t="shared" si="116"/>
        <v>429330.158</v>
      </c>
      <c r="I71" s="21">
        <f t="shared" ref="I71" si="117">I73+I75</f>
        <v>426884.02799999999</v>
      </c>
    </row>
    <row r="72" spans="1:9" x14ac:dyDescent="0.25">
      <c r="A72" s="6" t="s">
        <v>3</v>
      </c>
      <c r="B72" s="22"/>
      <c r="C72" s="22">
        <f t="shared" ref="C72" si="118">C71/B71</f>
        <v>1.0406666582727002</v>
      </c>
      <c r="D72" s="22">
        <f t="shared" ref="D72" si="119">D71/C71</f>
        <v>0.94867068038465174</v>
      </c>
      <c r="E72" s="22">
        <f t="shared" ref="E72" si="120">E71/D71</f>
        <v>1.0991278863111038</v>
      </c>
      <c r="F72" s="22">
        <f t="shared" ref="F72" si="121">F71/E71</f>
        <v>1.1335269078667907</v>
      </c>
      <c r="G72" s="22">
        <f t="shared" ref="G72:I72" si="122">G71/F71</f>
        <v>0.97424830175588484</v>
      </c>
      <c r="H72" s="22">
        <f t="shared" si="122"/>
        <v>0.98845284757141083</v>
      </c>
      <c r="I72" s="22">
        <f t="shared" si="122"/>
        <v>0.99430245009715812</v>
      </c>
    </row>
    <row r="73" spans="1:9" x14ac:dyDescent="0.25">
      <c r="A73" s="5" t="s">
        <v>18</v>
      </c>
      <c r="B73" s="15">
        <v>299770.27655000001</v>
      </c>
      <c r="C73" s="15">
        <v>312616.92196000001</v>
      </c>
      <c r="D73" s="15">
        <v>301027.31699999998</v>
      </c>
      <c r="E73" s="15">
        <v>349836.45056000003</v>
      </c>
      <c r="F73" s="15">
        <v>396675.76592000003</v>
      </c>
      <c r="G73" s="15">
        <v>384931.05300000001</v>
      </c>
      <c r="H73" s="15">
        <v>379915.598</v>
      </c>
      <c r="I73" s="15">
        <v>377469.46799999999</v>
      </c>
    </row>
    <row r="74" spans="1:9" x14ac:dyDescent="0.25">
      <c r="A74" s="6" t="s">
        <v>3</v>
      </c>
      <c r="B74" s="7"/>
      <c r="C74" s="7">
        <f t="shared" ref="C74" si="123">C73/B73</f>
        <v>1.0428549673364873</v>
      </c>
      <c r="D74" s="7">
        <f t="shared" ref="D74:D76" si="124">D73/C73</f>
        <v>0.96292713495054194</v>
      </c>
      <c r="E74" s="7">
        <f t="shared" ref="E74:E76" si="125">E73/D73</f>
        <v>1.1621418748518428</v>
      </c>
      <c r="F74" s="7">
        <f t="shared" ref="F74:F76" si="126">F73/E73</f>
        <v>1.133889179600988</v>
      </c>
      <c r="G74" s="7">
        <f t="shared" ref="G74:I74" si="127">G73/F73</f>
        <v>0.97039215921658128</v>
      </c>
      <c r="H74" s="7">
        <f t="shared" si="127"/>
        <v>0.98697051079430576</v>
      </c>
      <c r="I74" s="7">
        <f t="shared" si="127"/>
        <v>0.99356138570546393</v>
      </c>
    </row>
    <row r="75" spans="1:9" x14ac:dyDescent="0.25">
      <c r="A75" s="5" t="s">
        <v>33</v>
      </c>
      <c r="B75" s="15">
        <v>62688.48515</v>
      </c>
      <c r="C75" s="15">
        <v>64581.82634</v>
      </c>
      <c r="D75" s="15">
        <v>56810.07619</v>
      </c>
      <c r="E75" s="15">
        <v>43472.607060000002</v>
      </c>
      <c r="F75" s="15">
        <v>49150.633999999998</v>
      </c>
      <c r="G75" s="15">
        <v>49414.559999999998</v>
      </c>
      <c r="H75" s="15">
        <v>49414.559999999998</v>
      </c>
      <c r="I75" s="15">
        <v>49414.559999999998</v>
      </c>
    </row>
    <row r="76" spans="1:9" x14ac:dyDescent="0.25">
      <c r="A76" s="6" t="s">
        <v>3</v>
      </c>
      <c r="B76" s="7"/>
      <c r="C76" s="7">
        <f t="shared" ref="C76" si="128">C75/B75</f>
        <v>1.0302023758505192</v>
      </c>
      <c r="D76" s="7">
        <f t="shared" si="124"/>
        <v>0.87966041546913609</v>
      </c>
      <c r="E76" s="7">
        <f t="shared" si="125"/>
        <v>0.76522705082469633</v>
      </c>
      <c r="F76" s="7">
        <f t="shared" si="126"/>
        <v>1.1306116040421339</v>
      </c>
      <c r="G76" s="7">
        <f t="shared" ref="G76" si="129">G75/F75</f>
        <v>1.005369737448351</v>
      </c>
      <c r="H76" s="7">
        <f t="shared" ref="H76:I76" si="130">H75/G75</f>
        <v>1</v>
      </c>
      <c r="I76" s="7">
        <f t="shared" si="130"/>
        <v>1</v>
      </c>
    </row>
    <row r="77" spans="1:9" ht="12" customHeight="1" x14ac:dyDescent="0.25">
      <c r="A77" s="6"/>
      <c r="B77" s="7"/>
      <c r="C77" s="7"/>
      <c r="D77" s="7"/>
      <c r="E77" s="7"/>
      <c r="F77" s="7"/>
      <c r="G77" s="7"/>
      <c r="H77" s="7"/>
      <c r="I77" s="7"/>
    </row>
    <row r="78" spans="1:9" x14ac:dyDescent="0.25">
      <c r="A78" s="20" t="s">
        <v>20</v>
      </c>
      <c r="B78" s="21">
        <f t="shared" ref="B78" si="131">B80+B82+B84+B86+B88</f>
        <v>53947.411029999996</v>
      </c>
      <c r="C78" s="21">
        <f t="shared" ref="C78:D78" si="132">C80+C82+C84+C86+C88</f>
        <v>47554.57303</v>
      </c>
      <c r="D78" s="21">
        <f t="shared" si="132"/>
        <v>95614.210950000008</v>
      </c>
      <c r="E78" s="21">
        <f t="shared" ref="E78:G78" si="133">E80+E82+E84+E86+E88</f>
        <v>81983.944779999991</v>
      </c>
      <c r="F78" s="21">
        <f t="shared" si="133"/>
        <v>90698.984469999996</v>
      </c>
      <c r="G78" s="21">
        <f t="shared" si="133"/>
        <v>69312.372999999992</v>
      </c>
      <c r="H78" s="21">
        <f t="shared" ref="H78:I78" si="134">H80+H82+H84+H86+H88</f>
        <v>69311.572999999989</v>
      </c>
      <c r="I78" s="21">
        <f t="shared" si="134"/>
        <v>51387.073000000004</v>
      </c>
    </row>
    <row r="79" spans="1:9" x14ac:dyDescent="0.25">
      <c r="A79" s="6" t="s">
        <v>3</v>
      </c>
      <c r="B79" s="22"/>
      <c r="C79" s="22">
        <f t="shared" ref="C79" si="135">C78/B78</f>
        <v>0.88149870627813898</v>
      </c>
      <c r="D79" s="22">
        <f t="shared" ref="D79" si="136">D78/C78</f>
        <v>2.0106207428186011</v>
      </c>
      <c r="E79" s="22">
        <f t="shared" ref="E79" si="137">E78/D78</f>
        <v>0.85744518482584398</v>
      </c>
      <c r="F79" s="22">
        <f t="shared" ref="F79" si="138">F78/E78</f>
        <v>1.1063017852261976</v>
      </c>
      <c r="G79" s="22">
        <f t="shared" ref="G79:I79" si="139">G78/F78</f>
        <v>0.76420230507570974</v>
      </c>
      <c r="H79" s="22">
        <f t="shared" si="139"/>
        <v>0.99998845804918546</v>
      </c>
      <c r="I79" s="22">
        <f t="shared" si="139"/>
        <v>0.74139239344632979</v>
      </c>
    </row>
    <row r="80" spans="1:9" x14ac:dyDescent="0.25">
      <c r="A80" s="5" t="s">
        <v>21</v>
      </c>
      <c r="B80" s="15">
        <v>9674.2068500000005</v>
      </c>
      <c r="C80" s="15">
        <v>10909.067580000001</v>
      </c>
      <c r="D80" s="15">
        <v>10448.75438</v>
      </c>
      <c r="E80" s="15">
        <v>14305.72136</v>
      </c>
      <c r="F80" s="15">
        <v>16500</v>
      </c>
      <c r="G80" s="15">
        <v>16800</v>
      </c>
      <c r="H80" s="15">
        <v>16800</v>
      </c>
      <c r="I80" s="15">
        <v>16800</v>
      </c>
    </row>
    <row r="81" spans="1:9" x14ac:dyDescent="0.25">
      <c r="A81" s="6" t="s">
        <v>3</v>
      </c>
      <c r="B81" s="7"/>
      <c r="C81" s="7">
        <f t="shared" ref="C81" si="140">C80/B80</f>
        <v>1.1276446482018316</v>
      </c>
      <c r="D81" s="7">
        <f t="shared" ref="D81" si="141">D80/C80</f>
        <v>0.95780453309832736</v>
      </c>
      <c r="E81" s="7">
        <f t="shared" ref="E81" si="142">E80/D80</f>
        <v>1.3691317490803148</v>
      </c>
      <c r="F81" s="7">
        <f t="shared" ref="F81" si="143">F80/E80</f>
        <v>1.1533846902775129</v>
      </c>
      <c r="G81" s="7">
        <f t="shared" ref="G81:I81" si="144">G80/F80</f>
        <v>1.0181818181818181</v>
      </c>
      <c r="H81" s="7">
        <f t="shared" si="144"/>
        <v>1</v>
      </c>
      <c r="I81" s="7">
        <f t="shared" si="144"/>
        <v>1</v>
      </c>
    </row>
    <row r="82" spans="1:9" x14ac:dyDescent="0.25">
      <c r="A82" s="5" t="s">
        <v>22</v>
      </c>
      <c r="B82" s="15">
        <v>0</v>
      </c>
      <c r="C82" s="15">
        <v>0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</row>
    <row r="83" spans="1:9" x14ac:dyDescent="0.25">
      <c r="A83" s="6" t="s">
        <v>3</v>
      </c>
      <c r="B83" s="7"/>
      <c r="C83" s="7"/>
      <c r="D83" s="7"/>
      <c r="E83" s="7"/>
      <c r="F83" s="7"/>
      <c r="G83" s="7"/>
      <c r="H83" s="7"/>
      <c r="I83" s="7"/>
    </row>
    <row r="84" spans="1:9" x14ac:dyDescent="0.25">
      <c r="A84" s="5" t="s">
        <v>23</v>
      </c>
      <c r="B84" s="15">
        <v>22664.246230000001</v>
      </c>
      <c r="C84" s="15">
        <v>17922.452389999999</v>
      </c>
      <c r="D84" s="15">
        <v>22024.2588</v>
      </c>
      <c r="E84" s="15">
        <v>24943.63955</v>
      </c>
      <c r="F84" s="15">
        <v>39382.376179999999</v>
      </c>
      <c r="G84" s="15">
        <v>18036.873</v>
      </c>
      <c r="H84" s="15">
        <v>18036.873</v>
      </c>
      <c r="I84" s="15">
        <v>18036.873</v>
      </c>
    </row>
    <row r="85" spans="1:9" x14ac:dyDescent="0.25">
      <c r="A85" s="6" t="s">
        <v>3</v>
      </c>
      <c r="B85" s="7"/>
      <c r="C85" s="7">
        <f t="shared" ref="C85" si="145">C84/B84</f>
        <v>0.79078087169193267</v>
      </c>
      <c r="D85" s="7">
        <f t="shared" ref="D85" si="146">D84/C84</f>
        <v>1.2288641264455886</v>
      </c>
      <c r="E85" s="7">
        <f t="shared" ref="E85" si="147">E84/D84</f>
        <v>1.1325529624633723</v>
      </c>
      <c r="F85" s="7">
        <f t="shared" ref="F85" si="148">F84/E84</f>
        <v>1.5788544450803692</v>
      </c>
      <c r="G85" s="7">
        <f t="shared" ref="G85:I85" si="149">G84/F84</f>
        <v>0.45799351764761898</v>
      </c>
      <c r="H85" s="7">
        <f t="shared" si="149"/>
        <v>1</v>
      </c>
      <c r="I85" s="7">
        <f t="shared" si="149"/>
        <v>1</v>
      </c>
    </row>
    <row r="86" spans="1:9" x14ac:dyDescent="0.25">
      <c r="A86" s="5" t="s">
        <v>24</v>
      </c>
      <c r="B86" s="15">
        <v>20687.189620000001</v>
      </c>
      <c r="C86" s="15">
        <v>17689.111519999999</v>
      </c>
      <c r="D86" s="15">
        <v>60233.268550000001</v>
      </c>
      <c r="E86" s="15">
        <v>40064.850859999999</v>
      </c>
      <c r="F86" s="15">
        <v>32671.124199999998</v>
      </c>
      <c r="G86" s="15">
        <v>32252.5</v>
      </c>
      <c r="H86" s="15">
        <v>32252.5</v>
      </c>
      <c r="I86" s="15">
        <v>14745.4</v>
      </c>
    </row>
    <row r="87" spans="1:9" x14ac:dyDescent="0.25">
      <c r="A87" s="6" t="s">
        <v>3</v>
      </c>
      <c r="B87" s="7"/>
      <c r="C87" s="7">
        <f t="shared" ref="C87" si="150">C86/B86</f>
        <v>0.85507562143184912</v>
      </c>
      <c r="D87" s="7">
        <f t="shared" ref="D87" si="151">D86/C86</f>
        <v>3.4051042349921263</v>
      </c>
      <c r="E87" s="7">
        <f t="shared" ref="E87" si="152">E86/D86</f>
        <v>0.66516149338204889</v>
      </c>
      <c r="F87" s="7">
        <f t="shared" ref="F87" si="153">F86/E86</f>
        <v>0.8154560293800629</v>
      </c>
      <c r="G87" s="7">
        <f t="shared" ref="G87:I87" si="154">G86/F86</f>
        <v>0.98718672190655754</v>
      </c>
      <c r="H87" s="7">
        <f t="shared" si="154"/>
        <v>1</v>
      </c>
      <c r="I87" s="7">
        <f t="shared" si="154"/>
        <v>0.45718626463064876</v>
      </c>
    </row>
    <row r="88" spans="1:9" x14ac:dyDescent="0.25">
      <c r="A88" s="5" t="s">
        <v>35</v>
      </c>
      <c r="B88" s="15">
        <v>921.76832999999999</v>
      </c>
      <c r="C88" s="15">
        <v>1033.94154</v>
      </c>
      <c r="D88" s="15">
        <v>2907.92922</v>
      </c>
      <c r="E88" s="15">
        <v>2669.7330099999999</v>
      </c>
      <c r="F88" s="15">
        <v>2145.4840899999999</v>
      </c>
      <c r="G88" s="15">
        <v>2223</v>
      </c>
      <c r="H88" s="15">
        <v>2222.1999999999998</v>
      </c>
      <c r="I88" s="15">
        <v>1804.8</v>
      </c>
    </row>
    <row r="89" spans="1:9" x14ac:dyDescent="0.25">
      <c r="A89" s="6" t="s">
        <v>3</v>
      </c>
      <c r="B89" s="7"/>
      <c r="C89" s="7">
        <f t="shared" ref="C89" si="155">C88/B88</f>
        <v>1.1216934953710116</v>
      </c>
      <c r="D89" s="7">
        <f t="shared" ref="D89" si="156">D88/C88</f>
        <v>2.812469668256099</v>
      </c>
      <c r="E89" s="7">
        <f t="shared" ref="E89" si="157">E88/D88</f>
        <v>0.91808734257981695</v>
      </c>
      <c r="F89" s="7">
        <f t="shared" ref="F89" si="158">F88/E88</f>
        <v>0.80363245386848625</v>
      </c>
      <c r="G89" s="7">
        <f t="shared" ref="G89:I89" si="159">G88/F88</f>
        <v>1.0361297994990026</v>
      </c>
      <c r="H89" s="7">
        <f t="shared" si="159"/>
        <v>0.99964012595591534</v>
      </c>
      <c r="I89" s="7">
        <f t="shared" si="159"/>
        <v>0.81216812168121688</v>
      </c>
    </row>
    <row r="90" spans="1:9" ht="10.5" customHeight="1" x14ac:dyDescent="0.25">
      <c r="A90" s="6"/>
      <c r="B90" s="7"/>
      <c r="C90" s="7"/>
      <c r="D90" s="7"/>
      <c r="E90" s="7"/>
      <c r="F90" s="7"/>
      <c r="G90" s="7"/>
      <c r="H90" s="7"/>
      <c r="I90" s="7"/>
    </row>
    <row r="91" spans="1:9" x14ac:dyDescent="0.25">
      <c r="A91" s="20" t="s">
        <v>28</v>
      </c>
      <c r="B91" s="21">
        <f t="shared" ref="B91:C91" si="160">B93+B95+B97+B99</f>
        <v>188285.39749999999</v>
      </c>
      <c r="C91" s="21">
        <f t="shared" si="160"/>
        <v>249833.23161000002</v>
      </c>
      <c r="D91" s="21">
        <f t="shared" ref="D91:H91" si="161">D93+D95+D97+D99</f>
        <v>217795.01818999997</v>
      </c>
      <c r="E91" s="21">
        <f t="shared" si="161"/>
        <v>226835.97176000001</v>
      </c>
      <c r="F91" s="21">
        <f t="shared" si="161"/>
        <v>255942.92599999998</v>
      </c>
      <c r="G91" s="21">
        <f t="shared" si="161"/>
        <v>232236.82800000001</v>
      </c>
      <c r="H91" s="21">
        <f t="shared" si="161"/>
        <v>226676.196</v>
      </c>
      <c r="I91" s="21">
        <f t="shared" ref="I91" si="162">I93+I95+I97+I99</f>
        <v>226676.196</v>
      </c>
    </row>
    <row r="92" spans="1:9" x14ac:dyDescent="0.25">
      <c r="A92" s="6" t="s">
        <v>3</v>
      </c>
      <c r="B92" s="22"/>
      <c r="C92" s="22">
        <f t="shared" ref="C92" si="163">C91/B91</f>
        <v>1.326885860120937</v>
      </c>
      <c r="D92" s="22">
        <f t="shared" ref="D92" si="164">D91/C91</f>
        <v>0.8717616018752341</v>
      </c>
      <c r="E92" s="22">
        <f t="shared" ref="E92" si="165">E91/D91</f>
        <v>1.0415112964710374</v>
      </c>
      <c r="F92" s="22">
        <f t="shared" ref="F92" si="166">F91/E91</f>
        <v>1.1283171889103907</v>
      </c>
      <c r="G92" s="22">
        <f t="shared" ref="G92:I92" si="167">G91/F91</f>
        <v>0.90737740491409413</v>
      </c>
      <c r="H92" s="22">
        <f t="shared" si="167"/>
        <v>0.9760562006987108</v>
      </c>
      <c r="I92" s="22">
        <f t="shared" si="167"/>
        <v>1</v>
      </c>
    </row>
    <row r="93" spans="1:9" x14ac:dyDescent="0.25">
      <c r="A93" s="5" t="s">
        <v>43</v>
      </c>
      <c r="B93" s="15">
        <v>100603.27754</v>
      </c>
      <c r="C93" s="15">
        <v>108536.36706999999</v>
      </c>
      <c r="D93" s="15">
        <v>102658.12555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</row>
    <row r="94" spans="1:9" x14ac:dyDescent="0.25">
      <c r="A94" s="6" t="s">
        <v>3</v>
      </c>
      <c r="B94" s="7"/>
      <c r="C94" s="7">
        <f t="shared" ref="C94" si="168">C93/B93</f>
        <v>1.0788551797116728</v>
      </c>
      <c r="D94" s="7">
        <f t="shared" ref="D94" si="169">D93/C93</f>
        <v>0.9458408118984778</v>
      </c>
      <c r="E94" s="7">
        <f t="shared" ref="E94:E96" si="170">E93/D93</f>
        <v>0</v>
      </c>
      <c r="F94" s="7"/>
      <c r="G94" s="7"/>
      <c r="H94" s="7"/>
      <c r="I94" s="7"/>
    </row>
    <row r="95" spans="1:9" x14ac:dyDescent="0.25">
      <c r="A95" s="5" t="s">
        <v>27</v>
      </c>
      <c r="B95" s="15">
        <v>81829.690400000007</v>
      </c>
      <c r="C95" s="15">
        <v>136109.04646000001</v>
      </c>
      <c r="D95" s="15">
        <v>110805.23484</v>
      </c>
      <c r="E95" s="15">
        <v>94247.026700000002</v>
      </c>
      <c r="F95" s="15">
        <v>108614.539</v>
      </c>
      <c r="G95" s="15">
        <v>97377.558000000005</v>
      </c>
      <c r="H95" s="15">
        <v>93816.942999999999</v>
      </c>
      <c r="I95" s="15">
        <v>93816.942999999999</v>
      </c>
    </row>
    <row r="96" spans="1:9" x14ac:dyDescent="0.25">
      <c r="A96" s="6" t="s">
        <v>3</v>
      </c>
      <c r="B96" s="7"/>
      <c r="C96" s="7">
        <f t="shared" ref="C96" si="171">C95/B95</f>
        <v>1.6633210488109094</v>
      </c>
      <c r="D96" s="7">
        <f t="shared" ref="D96" si="172">D95/C95</f>
        <v>0.81409162522171996</v>
      </c>
      <c r="E96" s="7">
        <f t="shared" si="170"/>
        <v>0.85056474846238406</v>
      </c>
      <c r="F96" s="7">
        <f t="shared" ref="F96" si="173">F95/E95</f>
        <v>1.152445257989237</v>
      </c>
      <c r="G96" s="7">
        <f t="shared" ref="E96:I100" si="174">G95/F95</f>
        <v>0.89654257060373843</v>
      </c>
      <c r="H96" s="7">
        <f t="shared" si="174"/>
        <v>0.96343495284611669</v>
      </c>
      <c r="I96" s="7">
        <f t="shared" si="174"/>
        <v>1</v>
      </c>
    </row>
    <row r="97" spans="1:9" x14ac:dyDescent="0.25">
      <c r="A97" s="5" t="s">
        <v>55</v>
      </c>
      <c r="B97" s="15">
        <v>0</v>
      </c>
      <c r="C97" s="15">
        <v>0</v>
      </c>
      <c r="D97" s="15">
        <v>0</v>
      </c>
      <c r="E97" s="15">
        <v>127939.80998000001</v>
      </c>
      <c r="F97" s="15">
        <v>140942.853</v>
      </c>
      <c r="G97" s="15">
        <v>128222.887</v>
      </c>
      <c r="H97" s="15">
        <v>126222.87</v>
      </c>
      <c r="I97" s="15">
        <v>126222.87</v>
      </c>
    </row>
    <row r="98" spans="1:9" x14ac:dyDescent="0.25">
      <c r="A98" s="6" t="s">
        <v>3</v>
      </c>
      <c r="B98" s="7"/>
      <c r="C98" s="7"/>
      <c r="D98" s="7"/>
      <c r="E98" s="7"/>
      <c r="F98" s="7"/>
      <c r="G98" s="7">
        <f t="shared" ref="G98" si="175">G97/F97</f>
        <v>0.90975089740804382</v>
      </c>
      <c r="H98" s="7">
        <f t="shared" ref="H98:I98" si="176">H97/G97</f>
        <v>0.98440202800924292</v>
      </c>
      <c r="I98" s="7">
        <f t="shared" si="176"/>
        <v>1</v>
      </c>
    </row>
    <row r="99" spans="1:9" x14ac:dyDescent="0.25">
      <c r="A99" s="5" t="s">
        <v>38</v>
      </c>
      <c r="B99" s="15">
        <v>5852.4295599999996</v>
      </c>
      <c r="C99" s="15">
        <v>5187.81808</v>
      </c>
      <c r="D99" s="15">
        <v>4331.6578</v>
      </c>
      <c r="E99" s="15">
        <v>4649.13508</v>
      </c>
      <c r="F99" s="15">
        <v>6385.5339999999997</v>
      </c>
      <c r="G99" s="15">
        <v>6636.3829999999998</v>
      </c>
      <c r="H99" s="15">
        <v>6636.3829999999998</v>
      </c>
      <c r="I99" s="15">
        <v>6636.3829999999998</v>
      </c>
    </row>
    <row r="100" spans="1:9" x14ac:dyDescent="0.25">
      <c r="A100" s="6" t="s">
        <v>3</v>
      </c>
      <c r="B100" s="7"/>
      <c r="C100" s="7">
        <f t="shared" ref="C100" si="177">C99/B99</f>
        <v>0.88643836321543024</v>
      </c>
      <c r="D100" s="7">
        <f t="shared" ref="D100" si="178">D99/C99</f>
        <v>0.83496717371400198</v>
      </c>
      <c r="E100" s="7">
        <f t="shared" si="174"/>
        <v>1.0732923270162291</v>
      </c>
      <c r="F100" s="7">
        <f t="shared" si="174"/>
        <v>1.3734885930653578</v>
      </c>
      <c r="G100" s="7">
        <f t="shared" si="174"/>
        <v>1.039283950253808</v>
      </c>
      <c r="H100" s="7">
        <f t="shared" si="174"/>
        <v>1</v>
      </c>
      <c r="I100" s="7">
        <f t="shared" si="174"/>
        <v>1</v>
      </c>
    </row>
    <row r="101" spans="1:9" ht="11.25" customHeight="1" thickBot="1" x14ac:dyDescent="0.3">
      <c r="A101" s="6"/>
      <c r="B101" s="7"/>
      <c r="C101" s="7"/>
      <c r="D101" s="7"/>
      <c r="E101" s="7"/>
      <c r="F101" s="7"/>
      <c r="G101" s="7"/>
      <c r="H101" s="7"/>
      <c r="I101" s="7"/>
    </row>
    <row r="102" spans="1:9" ht="17.25" customHeight="1" thickBot="1" x14ac:dyDescent="0.3">
      <c r="A102" s="17" t="s">
        <v>1</v>
      </c>
      <c r="B102" s="26" t="s">
        <v>56</v>
      </c>
      <c r="C102" s="26" t="s">
        <v>57</v>
      </c>
      <c r="D102" s="26" t="s">
        <v>58</v>
      </c>
      <c r="E102" s="26" t="s">
        <v>60</v>
      </c>
      <c r="F102" s="26" t="s">
        <v>61</v>
      </c>
      <c r="G102" s="26" t="s">
        <v>51</v>
      </c>
      <c r="H102" s="26" t="s">
        <v>59</v>
      </c>
      <c r="I102" s="26" t="s">
        <v>62</v>
      </c>
    </row>
    <row r="103" spans="1:9" x14ac:dyDescent="0.25">
      <c r="A103" s="25" t="s">
        <v>29</v>
      </c>
      <c r="B103" s="21">
        <f t="shared" ref="B103:C103" si="179">B105+B107</f>
        <v>15866.526959999999</v>
      </c>
      <c r="C103" s="21">
        <f t="shared" si="179"/>
        <v>15201.986860000001</v>
      </c>
      <c r="D103" s="21">
        <f t="shared" ref="D103:H103" si="180">D105+D107</f>
        <v>16547.868920000001</v>
      </c>
      <c r="E103" s="21">
        <f t="shared" si="180"/>
        <v>19046.744750000002</v>
      </c>
      <c r="F103" s="21">
        <f t="shared" si="180"/>
        <v>22706.112570000001</v>
      </c>
      <c r="G103" s="21">
        <f t="shared" si="180"/>
        <v>20724.041000000001</v>
      </c>
      <c r="H103" s="21">
        <f t="shared" si="180"/>
        <v>20724.041000000001</v>
      </c>
      <c r="I103" s="21">
        <f t="shared" ref="I103" si="181">I105+I107</f>
        <v>20724.041000000001</v>
      </c>
    </row>
    <row r="104" spans="1:9" x14ac:dyDescent="0.25">
      <c r="A104" s="6" t="s">
        <v>3</v>
      </c>
      <c r="B104" s="22"/>
      <c r="C104" s="22">
        <f t="shared" ref="C104" si="182">C103/B103</f>
        <v>0.95811685180535577</v>
      </c>
      <c r="D104" s="22">
        <f t="shared" ref="D104" si="183">D103/C103</f>
        <v>1.0885332997847361</v>
      </c>
      <c r="E104" s="22">
        <f t="shared" ref="E104" si="184">E103/D103</f>
        <v>1.1510089209722845</v>
      </c>
      <c r="F104" s="22">
        <f t="shared" ref="F104" si="185">F103/E103</f>
        <v>1.1921256292364604</v>
      </c>
      <c r="G104" s="22">
        <f t="shared" ref="G104:I104" si="186">G103/F103</f>
        <v>0.91270757757896559</v>
      </c>
      <c r="H104" s="22">
        <f t="shared" si="186"/>
        <v>1</v>
      </c>
      <c r="I104" s="22">
        <f t="shared" si="186"/>
        <v>1</v>
      </c>
    </row>
    <row r="105" spans="1:9" x14ac:dyDescent="0.25">
      <c r="A105" s="5" t="s">
        <v>19</v>
      </c>
      <c r="B105" s="15">
        <v>15866.526959999999</v>
      </c>
      <c r="C105" s="15">
        <v>15201.986860000001</v>
      </c>
      <c r="D105" s="15">
        <v>16547.868920000001</v>
      </c>
      <c r="E105" s="15">
        <v>19046.744750000002</v>
      </c>
      <c r="F105" s="15">
        <v>22706.112570000001</v>
      </c>
      <c r="G105" s="15">
        <v>20724.041000000001</v>
      </c>
      <c r="H105" s="15">
        <v>20724.041000000001</v>
      </c>
      <c r="I105" s="15">
        <v>20724.041000000001</v>
      </c>
    </row>
    <row r="106" spans="1:9" x14ac:dyDescent="0.25">
      <c r="A106" s="6" t="s">
        <v>3</v>
      </c>
      <c r="B106" s="7"/>
      <c r="C106" s="7">
        <f t="shared" ref="C106" si="187">C105/B105</f>
        <v>0.95811685180535577</v>
      </c>
      <c r="D106" s="7">
        <f t="shared" ref="D106" si="188">D105/C105</f>
        <v>1.0885332997847361</v>
      </c>
      <c r="E106" s="7">
        <f t="shared" ref="E106" si="189">E105/D105</f>
        <v>1.1510089209722845</v>
      </c>
      <c r="F106" s="7">
        <f t="shared" ref="F106" si="190">F105/E105</f>
        <v>1.1921256292364604</v>
      </c>
      <c r="G106" s="7">
        <f t="shared" ref="G106:I106" si="191">G105/F105</f>
        <v>0.91270757757896559</v>
      </c>
      <c r="H106" s="7">
        <f t="shared" si="191"/>
        <v>1</v>
      </c>
      <c r="I106" s="7">
        <f t="shared" si="191"/>
        <v>1</v>
      </c>
    </row>
    <row r="107" spans="1:9" x14ac:dyDescent="0.25">
      <c r="A107" s="5" t="s">
        <v>49</v>
      </c>
      <c r="B107" s="15">
        <v>0</v>
      </c>
      <c r="C107" s="15">
        <v>0</v>
      </c>
      <c r="D107" s="15">
        <v>0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</row>
    <row r="108" spans="1:9" x14ac:dyDescent="0.25">
      <c r="A108" s="6" t="s">
        <v>3</v>
      </c>
      <c r="B108" s="7"/>
      <c r="C108" s="7"/>
      <c r="D108" s="7"/>
      <c r="E108" s="7"/>
      <c r="F108" s="7"/>
      <c r="G108" s="7"/>
      <c r="H108" s="7"/>
      <c r="I108" s="7"/>
    </row>
    <row r="109" spans="1:9" ht="12" customHeight="1" x14ac:dyDescent="0.25">
      <c r="A109" s="6"/>
      <c r="B109" s="7"/>
      <c r="C109" s="7"/>
      <c r="D109" s="7"/>
      <c r="E109" s="7"/>
      <c r="F109" s="7"/>
      <c r="G109" s="7"/>
      <c r="H109" s="7"/>
      <c r="I109" s="7"/>
    </row>
    <row r="110" spans="1:9" x14ac:dyDescent="0.25">
      <c r="A110" s="20" t="s">
        <v>30</v>
      </c>
      <c r="B110" s="21">
        <v>0</v>
      </c>
      <c r="C110" s="21">
        <v>0</v>
      </c>
      <c r="D110" s="21">
        <v>0</v>
      </c>
      <c r="E110" s="21">
        <v>0</v>
      </c>
      <c r="F110" s="21">
        <v>7766.643</v>
      </c>
      <c r="G110" s="21">
        <v>29191.632000000001</v>
      </c>
      <c r="H110" s="21">
        <v>24670.136999999999</v>
      </c>
      <c r="I110" s="21">
        <v>26674.246999999999</v>
      </c>
    </row>
    <row r="111" spans="1:9" x14ac:dyDescent="0.25">
      <c r="A111" s="6" t="s">
        <v>3</v>
      </c>
      <c r="B111" s="18"/>
      <c r="C111" s="18"/>
      <c r="D111" s="18"/>
      <c r="E111" s="27"/>
      <c r="F111" s="18"/>
      <c r="G111" s="18">
        <f>G110/F110</f>
        <v>3.7585906806840486</v>
      </c>
      <c r="H111" s="18">
        <f>H110/G110</f>
        <v>0.84510989313649876</v>
      </c>
      <c r="I111" s="18">
        <f>I110/H110</f>
        <v>1.0812362736372318</v>
      </c>
    </row>
    <row r="112" spans="1:9" ht="13.5" customHeight="1" x14ac:dyDescent="0.25">
      <c r="A112" s="6"/>
      <c r="B112" s="7"/>
      <c r="C112" s="7"/>
      <c r="D112" s="7"/>
      <c r="E112" s="7"/>
      <c r="F112" s="7"/>
      <c r="G112" s="7"/>
      <c r="H112" s="7"/>
      <c r="I112" s="7"/>
    </row>
    <row r="113" spans="1:9" x14ac:dyDescent="0.25">
      <c r="A113" s="20" t="s">
        <v>25</v>
      </c>
      <c r="B113" s="21">
        <v>0</v>
      </c>
      <c r="C113" s="21">
        <v>0</v>
      </c>
      <c r="D113" s="21">
        <v>0</v>
      </c>
      <c r="E113" s="21">
        <v>0</v>
      </c>
      <c r="F113" s="21">
        <v>0</v>
      </c>
      <c r="G113" s="21">
        <v>0</v>
      </c>
      <c r="H113" s="21">
        <v>125990.36199999999</v>
      </c>
      <c r="I113" s="21">
        <v>165366.26800000001</v>
      </c>
    </row>
    <row r="114" spans="1:9" ht="14.25" customHeight="1" x14ac:dyDescent="0.25">
      <c r="A114" s="5"/>
      <c r="B114" s="8"/>
      <c r="C114" s="8"/>
      <c r="D114" s="8"/>
      <c r="E114" s="8"/>
      <c r="F114" s="8"/>
      <c r="G114" s="8"/>
      <c r="H114" s="8"/>
      <c r="I114" s="8"/>
    </row>
    <row r="115" spans="1:9" x14ac:dyDescent="0.25">
      <c r="A115" s="23" t="s">
        <v>26</v>
      </c>
      <c r="B115" s="24">
        <f>B6+B19+B28+B40+B51+B55+B71+B78+B91+B103+B110+B113</f>
        <v>3527608.6361700003</v>
      </c>
      <c r="C115" s="24">
        <f>C6+C19+C28+C40+C51+C55+C71+C78+C91+C103+C110+C113</f>
        <v>3828372.1959700007</v>
      </c>
      <c r="D115" s="24">
        <f>D6+D19+D28+D40+D51+D55+D71+D78+D91+D103+D110+D113</f>
        <v>4630821.3577100011</v>
      </c>
      <c r="E115" s="24">
        <f>E6+E19+E28+E40+E51+E55+E71+E78+E91+E103+E110+E113</f>
        <v>4771621.8534199996</v>
      </c>
      <c r="F115" s="24">
        <f>F6+F19+F28+F40+F51+F55+F71+F78+F91+F103+F110+F113</f>
        <v>5839321.35042</v>
      </c>
      <c r="G115" s="24">
        <f>G6+G19+G28+G40+G51+G55+G71+G78+G91+G103+G110+G113</f>
        <v>4820042.3448400004</v>
      </c>
      <c r="H115" s="24">
        <f>H6+H19+H28+H40+H51+H55+H71+H78+H91+H103+H110+H113</f>
        <v>4640659.4186999993</v>
      </c>
      <c r="I115" s="24">
        <f>I6+I19+I28+I40+I51+I55+I71+I78+I91+I103+I110+I113</f>
        <v>4617470.7797000008</v>
      </c>
    </row>
    <row r="116" spans="1:9" x14ac:dyDescent="0.25">
      <c r="A116" s="10" t="s">
        <v>3</v>
      </c>
      <c r="B116" s="19"/>
      <c r="C116" s="19">
        <f t="shared" ref="C116" si="192">C115/B115</f>
        <v>1.085259900068321</v>
      </c>
      <c r="D116" s="19">
        <f t="shared" ref="D116" si="193">D115/C115</f>
        <v>1.2096058378505392</v>
      </c>
      <c r="E116" s="28">
        <f t="shared" ref="E116" si="194">E115/D115</f>
        <v>1.0304050804023297</v>
      </c>
      <c r="F116" s="19">
        <f t="shared" ref="F116" si="195">F115/E115</f>
        <v>1.2237602915316395</v>
      </c>
      <c r="G116" s="19">
        <f t="shared" ref="G116:I116" si="196">G115/F115</f>
        <v>0.82544563924253167</v>
      </c>
      <c r="H116" s="19">
        <f t="shared" si="196"/>
        <v>0.9627839522339392</v>
      </c>
      <c r="I116" s="19">
        <f t="shared" si="196"/>
        <v>0.99500315862298416</v>
      </c>
    </row>
    <row r="117" spans="1:9" ht="40.5" x14ac:dyDescent="0.25">
      <c r="A117" s="33" t="s">
        <v>67</v>
      </c>
      <c r="B117" s="9">
        <f>B115-13269.847</f>
        <v>3514338.7891700002</v>
      </c>
      <c r="C117" s="9">
        <f>C115-0</f>
        <v>3828372.1959700007</v>
      </c>
      <c r="D117" s="9">
        <f>D115-128656.7-87487-98259.6</f>
        <v>4316418.0577100012</v>
      </c>
      <c r="E117" s="9">
        <f>E115-83927.7</f>
        <v>4687694.1534199994</v>
      </c>
      <c r="F117" s="9">
        <f>F115-322583.89616</f>
        <v>5516737.45426</v>
      </c>
      <c r="G117" s="9">
        <f>G115-0</f>
        <v>4820042.3448400004</v>
      </c>
      <c r="H117" s="9">
        <f>H115-0</f>
        <v>4640659.4186999993</v>
      </c>
      <c r="I117" s="9">
        <f>I115-0</f>
        <v>4617470.7797000008</v>
      </c>
    </row>
    <row r="118" spans="1:9" x14ac:dyDescent="0.25">
      <c r="A118" s="10" t="s">
        <v>3</v>
      </c>
      <c r="B118" s="4"/>
      <c r="C118" s="4">
        <f t="shared" ref="C118" si="197">C117/B117</f>
        <v>1.089357749960745</v>
      </c>
      <c r="D118" s="4">
        <f t="shared" ref="D118" si="198">D117/C117</f>
        <v>1.1274812992983676</v>
      </c>
      <c r="E118" s="4">
        <f t="shared" ref="E118" si="199">E117/D117</f>
        <v>1.0860148601794544</v>
      </c>
      <c r="F118" s="4">
        <f t="shared" ref="F118" si="200">F117/E117</f>
        <v>1.1768552456083672</v>
      </c>
      <c r="G118" s="4">
        <f t="shared" ref="G118:I118" si="201">G117/F117</f>
        <v>0.8737124767679465</v>
      </c>
      <c r="H118" s="4">
        <f t="shared" si="201"/>
        <v>0.9627839522339392</v>
      </c>
      <c r="I118" s="4">
        <f t="shared" si="201"/>
        <v>0.99500315862298416</v>
      </c>
    </row>
    <row r="119" spans="1:9" ht="12" customHeight="1" x14ac:dyDescent="0.25">
      <c r="H119" s="3"/>
      <c r="I119" s="3"/>
    </row>
    <row r="120" spans="1:9" x14ac:dyDescent="0.25">
      <c r="A120" s="12" t="s">
        <v>52</v>
      </c>
      <c r="B120" s="11"/>
      <c r="C120" s="11"/>
      <c r="D120" s="11"/>
      <c r="E120" s="11"/>
      <c r="F120" s="11"/>
      <c r="G120" s="3"/>
      <c r="H120" s="30"/>
      <c r="I120" s="30"/>
    </row>
    <row r="121" spans="1:9" ht="15.75" customHeight="1" x14ac:dyDescent="0.25">
      <c r="A121" s="12" t="s">
        <v>42</v>
      </c>
      <c r="B121" s="13"/>
      <c r="C121" s="14"/>
      <c r="D121" s="3"/>
      <c r="E121" s="3"/>
      <c r="F121" s="3"/>
      <c r="G121" s="29"/>
      <c r="H121" s="31"/>
      <c r="I121" s="31"/>
    </row>
    <row r="122" spans="1:9" x14ac:dyDescent="0.25">
      <c r="H122" s="3"/>
      <c r="I122" s="3"/>
    </row>
    <row r="123" spans="1:9" ht="15.75" x14ac:dyDescent="0.25">
      <c r="A123" s="1" t="s">
        <v>64</v>
      </c>
      <c r="B123" s="3"/>
      <c r="C123" s="3"/>
      <c r="D123" s="3"/>
      <c r="E123" s="3"/>
      <c r="F123" s="3"/>
      <c r="G123" s="3"/>
      <c r="H123" s="3"/>
      <c r="I123" s="3"/>
    </row>
    <row r="124" spans="1:9" ht="15.75" x14ac:dyDescent="0.25">
      <c r="A124" s="2" t="s">
        <v>65</v>
      </c>
      <c r="B124" s="2"/>
      <c r="C124" s="1"/>
      <c r="F124" s="3"/>
      <c r="G124" s="1" t="s">
        <v>66</v>
      </c>
      <c r="H124" s="3"/>
      <c r="I124" s="3"/>
    </row>
    <row r="125" spans="1:9" x14ac:dyDescent="0.25">
      <c r="H125" s="3"/>
      <c r="I125" s="3"/>
    </row>
    <row r="126" spans="1:9" x14ac:dyDescent="0.25">
      <c r="A126" s="13"/>
      <c r="B126" s="3"/>
      <c r="C126" s="3"/>
      <c r="D126" s="3"/>
      <c r="E126" s="3"/>
      <c r="F126" s="3"/>
      <c r="G126" s="3"/>
      <c r="H126" s="3"/>
      <c r="I126" s="3"/>
    </row>
    <row r="127" spans="1:9" x14ac:dyDescent="0.25">
      <c r="A127" s="3"/>
      <c r="B127" s="3"/>
      <c r="C127" s="3"/>
      <c r="D127" s="3"/>
      <c r="E127" s="3"/>
      <c r="F127" s="3"/>
      <c r="G127" s="3"/>
      <c r="H127" s="3"/>
      <c r="I127" s="3"/>
    </row>
  </sheetData>
  <mergeCells count="2">
    <mergeCell ref="A2:H2"/>
    <mergeCell ref="A3:H3"/>
  </mergeCells>
  <pageMargins left="0.70866141732283472" right="0.70866141732283472" top="0.74803149606299213" bottom="0.74803149606299213" header="0.31496062992125984" footer="0.31496062992125984"/>
  <pageSetup paperSize="9" scale="96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2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2024-11-23T11:43:07Z</dcterms:modified>
</cp:coreProperties>
</file>