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321CC08-B209-4BCD-8BAC-9872DD802CB9}" xr6:coauthVersionLast="47" xr6:coauthVersionMax="47" xr10:uidLastSave="{00000000-0000-0000-0000-000000000000}"/>
  <bookViews>
    <workbookView xWindow="14310" yWindow="75" windowWidth="14340" windowHeight="14130" xr2:uid="{00000000-000D-0000-FFFF-FFFF00000000}"/>
  </bookViews>
  <sheets>
    <sheet name="Прил 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L53" i="1" l="1"/>
  <c r="K53" i="1"/>
  <c r="N11" i="1" l="1"/>
  <c r="M11" i="1"/>
  <c r="L11" i="1"/>
  <c r="M9" i="1"/>
  <c r="N9" i="1"/>
  <c r="L9" i="1"/>
  <c r="G63" i="1" l="1"/>
  <c r="I53" i="1"/>
  <c r="I50" i="1"/>
  <c r="I48" i="1"/>
  <c r="I46" i="1"/>
  <c r="I44" i="1"/>
  <c r="I39" i="1"/>
  <c r="I36" i="1"/>
  <c r="I33" i="1"/>
  <c r="I31" i="1"/>
  <c r="I29" i="1"/>
  <c r="I27" i="1"/>
  <c r="I25" i="1"/>
  <c r="I22" i="1"/>
  <c r="I19" i="1"/>
  <c r="I17" i="1"/>
  <c r="I15" i="1"/>
  <c r="I13" i="1"/>
  <c r="I11" i="1"/>
  <c r="I9" i="1"/>
  <c r="I7" i="1"/>
  <c r="F55" i="1"/>
  <c r="I41" i="1" l="1"/>
  <c r="I61" i="1" s="1"/>
  <c r="I63" i="1" l="1"/>
  <c r="G52" i="1" l="1"/>
  <c r="D43" i="1" l="1"/>
  <c r="C60" i="1"/>
  <c r="C58" i="1"/>
  <c r="B55" i="1"/>
  <c r="C52" i="1"/>
  <c r="C50" i="1"/>
  <c r="C48" i="1"/>
  <c r="C46" i="1"/>
  <c r="C43" i="1"/>
  <c r="B43" i="1"/>
  <c r="C39" i="1"/>
  <c r="B39" i="1"/>
  <c r="C38" i="1"/>
  <c r="C36" i="1"/>
  <c r="C33" i="1"/>
  <c r="C31" i="1"/>
  <c r="C29" i="1"/>
  <c r="C27" i="1"/>
  <c r="C25" i="1"/>
  <c r="C22" i="1"/>
  <c r="B22" i="1"/>
  <c r="C19" i="1"/>
  <c r="C17" i="1"/>
  <c r="C15" i="1"/>
  <c r="C13" i="1"/>
  <c r="C11" i="1"/>
  <c r="C9" i="1"/>
  <c r="C7" i="1"/>
  <c r="D38" i="1"/>
  <c r="C40" i="1" l="1"/>
  <c r="C44" i="1"/>
  <c r="C41" i="1"/>
  <c r="C53" i="1"/>
  <c r="B41" i="1"/>
  <c r="B53" i="1"/>
  <c r="C23" i="1"/>
  <c r="F52" i="1"/>
  <c r="E38" i="1"/>
  <c r="D52" i="1"/>
  <c r="C61" i="1" l="1"/>
  <c r="C63" i="1" s="1"/>
  <c r="B61" i="1"/>
  <c r="C42" i="1"/>
  <c r="C54" i="1"/>
  <c r="E52" i="1"/>
  <c r="H33" i="1"/>
  <c r="G33" i="1"/>
  <c r="E58" i="1"/>
  <c r="D58" i="1"/>
  <c r="E60" i="1"/>
  <c r="H53" i="1"/>
  <c r="I54" i="1" s="1"/>
  <c r="H50" i="1"/>
  <c r="H48" i="1"/>
  <c r="H46" i="1"/>
  <c r="H44" i="1"/>
  <c r="H39" i="1"/>
  <c r="I40" i="1" s="1"/>
  <c r="H36" i="1"/>
  <c r="H31" i="1"/>
  <c r="H29" i="1"/>
  <c r="H27" i="1"/>
  <c r="H25" i="1"/>
  <c r="H22" i="1"/>
  <c r="I23" i="1" s="1"/>
  <c r="H19" i="1"/>
  <c r="H17" i="1"/>
  <c r="H15" i="1"/>
  <c r="H13" i="1"/>
  <c r="H11" i="1"/>
  <c r="H9" i="1"/>
  <c r="H7" i="1"/>
  <c r="C62" i="1" l="1"/>
  <c r="B63" i="1"/>
  <c r="H41" i="1"/>
  <c r="F50" i="1"/>
  <c r="F48" i="1"/>
  <c r="F46" i="1"/>
  <c r="F36" i="1"/>
  <c r="F33" i="1"/>
  <c r="F31" i="1"/>
  <c r="F29" i="1"/>
  <c r="F27" i="1"/>
  <c r="F25" i="1"/>
  <c r="F19" i="1"/>
  <c r="F17" i="1"/>
  <c r="F15" i="1"/>
  <c r="F13" i="1"/>
  <c r="F11" i="1"/>
  <c r="F9" i="1"/>
  <c r="F7" i="1"/>
  <c r="E50" i="1"/>
  <c r="E48" i="1"/>
  <c r="E46" i="1"/>
  <c r="E36" i="1"/>
  <c r="E31" i="1"/>
  <c r="E29" i="1"/>
  <c r="E27" i="1"/>
  <c r="E25" i="1"/>
  <c r="E19" i="1"/>
  <c r="E17" i="1"/>
  <c r="E15" i="1"/>
  <c r="E13" i="1"/>
  <c r="E11" i="1"/>
  <c r="E9" i="1"/>
  <c r="E7" i="1"/>
  <c r="E53" i="1"/>
  <c r="E39" i="1"/>
  <c r="E22" i="1"/>
  <c r="H61" i="1" l="1"/>
  <c r="I42" i="1"/>
  <c r="C64" i="1"/>
  <c r="F44" i="1"/>
  <c r="E41" i="1"/>
  <c r="H63" i="1" l="1"/>
  <c r="I64" i="1" s="1"/>
  <c r="I62" i="1"/>
  <c r="E61" i="1"/>
  <c r="E63" i="1" s="1"/>
  <c r="D33" i="1" l="1"/>
  <c r="D60" i="1"/>
  <c r="G50" i="1"/>
  <c r="G48" i="1"/>
  <c r="G46" i="1"/>
  <c r="G44" i="1"/>
  <c r="G36" i="1"/>
  <c r="G31" i="1"/>
  <c r="G29" i="1"/>
  <c r="G27" i="1"/>
  <c r="G25" i="1"/>
  <c r="G19" i="1"/>
  <c r="G17" i="1"/>
  <c r="G15" i="1"/>
  <c r="G13" i="1"/>
  <c r="G11" i="1"/>
  <c r="G9" i="1"/>
  <c r="G7" i="1"/>
  <c r="E44" i="1"/>
  <c r="G39" i="1"/>
  <c r="H40" i="1" s="1"/>
  <c r="F39" i="1"/>
  <c r="F40" i="1" s="1"/>
  <c r="D39" i="1"/>
  <c r="E40" i="1" s="1"/>
  <c r="G40" i="1" l="1"/>
  <c r="G53" i="1"/>
  <c r="G22" i="1"/>
  <c r="H23" i="1" s="1"/>
  <c r="H54" i="1" l="1"/>
  <c r="G41" i="1"/>
  <c r="G61" i="1" l="1"/>
  <c r="H42" i="1"/>
  <c r="D11" i="1"/>
  <c r="F22" i="1"/>
  <c r="F23" i="1" s="1"/>
  <c r="D22" i="1"/>
  <c r="F53" i="1"/>
  <c r="D53" i="1"/>
  <c r="D50" i="1"/>
  <c r="D46" i="1"/>
  <c r="H64" i="1" l="1"/>
  <c r="H62" i="1"/>
  <c r="F54" i="1"/>
  <c r="E54" i="1"/>
  <c r="D41" i="1"/>
  <c r="E42" i="1" s="1"/>
  <c r="E23" i="1"/>
  <c r="F41" i="1"/>
  <c r="G23" i="1"/>
  <c r="G54" i="1"/>
  <c r="D44" i="1"/>
  <c r="D36" i="1"/>
  <c r="D31" i="1"/>
  <c r="D29" i="1"/>
  <c r="D27" i="1"/>
  <c r="D25" i="1"/>
  <c r="D19" i="1"/>
  <c r="D17" i="1"/>
  <c r="D15" i="1"/>
  <c r="D13" i="1"/>
  <c r="D9" i="1"/>
  <c r="D7" i="1"/>
  <c r="G42" i="1" l="1"/>
  <c r="F42" i="1"/>
  <c r="F61" i="1"/>
  <c r="F63" i="1" s="1"/>
  <c r="D40" i="1"/>
  <c r="D48" i="1"/>
  <c r="D23" i="1"/>
  <c r="D54" i="1"/>
  <c r="F62" i="1" l="1"/>
  <c r="G62" i="1"/>
  <c r="D42" i="1"/>
  <c r="D61" i="1"/>
  <c r="D63" i="1" s="1"/>
  <c r="E64" i="1" l="1"/>
  <c r="E62" i="1"/>
  <c r="G64" i="1"/>
  <c r="F64" i="1"/>
  <c r="D62" i="1"/>
  <c r="D64" i="1" l="1"/>
</calcChain>
</file>

<file path=xl/sharedStrings.xml><?xml version="1.0" encoding="utf-8"?>
<sst xmlns="http://schemas.openxmlformats.org/spreadsheetml/2006/main" count="86" uniqueCount="51">
  <si>
    <t>(тыс. руб.)</t>
  </si>
  <si>
    <t>Налог на прибыль</t>
  </si>
  <si>
    <t>темп роста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</si>
  <si>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</si>
  <si>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</si>
  <si>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</si>
  <si>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</si>
  <si>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</si>
  <si>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Итого налоговых доходов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</si>
  <si>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</si>
  <si>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</si>
  <si>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</si>
  <si>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</si>
  <si>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</si>
  <si>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Итого неналоговых доходов</t>
  </si>
  <si>
    <t>Итого доходов с территории ЗАТО</t>
  </si>
  <si>
    <t>Дотации</t>
  </si>
  <si>
    <t>ВСЕГО ДОХОДОВ</t>
  </si>
  <si>
    <t>Итого  межбюджетных трансфертов</t>
  </si>
  <si>
    <t>Субсидии</t>
  </si>
  <si>
    <t>Субвенции</t>
  </si>
  <si>
    <t>Иные межбюджетные трансферты</t>
  </si>
  <si>
    <t>Налоги на товары, реализуемые на территории РФ</t>
  </si>
  <si>
    <t>Приложение 1</t>
  </si>
  <si>
    <t>Возврат остатков субсидий, субвенций прошлых лет</t>
  </si>
  <si>
    <t>в т. ч. из Федерального бюджета</t>
  </si>
  <si>
    <t>Административные платежи и сборы</t>
  </si>
  <si>
    <t xml:space="preserve"> (**)  проектные показатели предстоящего трехлетия</t>
  </si>
  <si>
    <t>Расчеты по отмененным налогам, сборам</t>
  </si>
  <si>
    <t>Доходы от возврата остатков субсидий, субвенций</t>
  </si>
  <si>
    <t>Наименование доходов</t>
  </si>
  <si>
    <t>Доходы от платных услуг и компенсац. затрат гос-ва</t>
  </si>
  <si>
    <t xml:space="preserve">2020 г. </t>
  </si>
  <si>
    <t>2024 г.  (**)</t>
  </si>
  <si>
    <t xml:space="preserve">2021 г. </t>
  </si>
  <si>
    <t>2025 г.  (**)</t>
  </si>
  <si>
    <t>Безвозмездные поступления от организ. и прочие</t>
  </si>
  <si>
    <t xml:space="preserve">                       (*)   текущие утвержденные показатели действующего года</t>
  </si>
  <si>
    <t xml:space="preserve">2022 г. </t>
  </si>
  <si>
    <t>2023 г.  (*)</t>
  </si>
  <si>
    <t>2026 г.  (**)</t>
  </si>
  <si>
    <t xml:space="preserve">2023 г. </t>
  </si>
  <si>
    <t>2024 г.  (*)</t>
  </si>
  <si>
    <t>2027 г.  (**)</t>
  </si>
  <si>
    <t>Динамика  доходов бюджета ЗАТО Железногорск в 2021-2027 годах</t>
  </si>
  <si>
    <t>в т. ч. без возмещ. затрат теплоснабж. организ. и на погашение исполнительного листа</t>
  </si>
  <si>
    <t xml:space="preserve">       Исполняющий обязанности</t>
  </si>
  <si>
    <t xml:space="preserve">       председателя Счетной палаты ЗАТО Железногорск</t>
  </si>
  <si>
    <t>А.И. Панкрац</t>
  </si>
  <si>
    <t>базовый</t>
  </si>
  <si>
    <t>консервативный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</si>
</sst>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р_.;\-#,##0.0_р_."/>
    <numFmt numFmtId="165" formatCode="0.0%"/>
    <numFmt numFmtId="166" formatCode="_-* #,##0.0_р_._-;\-* #,##0.0_р_._-;_-* &quot;-&quot;?_р_._-;_-@_-"/>
    <numFmt numFmtId="167" formatCode="#,##0.0_р_."/>
    <numFmt numFmtId="168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8" fillId="2" borderId="4">
      <alignment horizontal="right" vertical="top" shrinkToFit="1"/>
    </xf>
    <xf numFmtId="4" fontId="18" fillId="3" borderId="4">
      <alignment horizontal="right" vertical="top" shrinkToFit="1"/>
    </xf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/>
    <xf numFmtId="0" fontId="15" fillId="0" borderId="3" xfId="0" applyFont="1" applyBorder="1"/>
    <xf numFmtId="164" fontId="15" fillId="0" borderId="3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0" borderId="1" xfId="0" applyFont="1" applyBorder="1"/>
    <xf numFmtId="167" fontId="16" fillId="0" borderId="1" xfId="0" applyNumberFormat="1" applyFont="1" applyBorder="1" applyAlignment="1">
      <alignment horizontal="right"/>
    </xf>
    <xf numFmtId="164" fontId="17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9" fillId="4" borderId="1" xfId="0" applyFont="1" applyFill="1" applyBorder="1" applyAlignment="1">
      <alignment horizontal="right"/>
    </xf>
    <xf numFmtId="166" fontId="9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right"/>
    </xf>
    <xf numFmtId="166" fontId="10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2" fillId="0" borderId="0" xfId="0" applyFont="1"/>
    <xf numFmtId="0" fontId="11" fillId="0" borderId="0" xfId="0" applyFont="1" applyAlignment="1">
      <alignment horizontal="right"/>
    </xf>
    <xf numFmtId="168" fontId="4" fillId="0" borderId="0" xfId="0" applyNumberFormat="1" applyFont="1"/>
    <xf numFmtId="165" fontId="0" fillId="0" borderId="0" xfId="0" applyNumberFormat="1"/>
    <xf numFmtId="168" fontId="1" fillId="0" borderId="0" xfId="0" applyNumberFormat="1" applyFont="1"/>
    <xf numFmtId="0" fontId="16" fillId="0" borderId="1" xfId="0" applyFont="1" applyBorder="1" applyAlignment="1">
      <alignment horizontal="right" wrapText="1"/>
    </xf>
    <xf numFmtId="0" fontId="11" fillId="0" borderId="0" xfId="0" applyFont="1" applyAlignment="1">
      <alignment horizontal="center"/>
    </xf>
  </cellXfs>
  <cellStyles count="3">
    <cellStyle name="xl40" xfId="1" xr:uid="{00000000-0005-0000-0000-000000000000}"/>
    <cellStyle name="xl41" xfId="2" xr:uid="{00000000-0005-0000-0000-000001000000}"/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2"/>
  <sheetViews>
    <sheetView tabSelected="1" topLeftCell="A37" workbookViewId="0">
      <selection activeCell="G55" sqref="G55:I55"/>
    </sheetView>
  </sheetViews>
  <sheetFormatPr defaultRowHeight="15" x14ac:dyDescent="0.25"/>
  <cols>
    <col min="1" max="1" width="42.28515625" customWidth="1"/>
    <col min="2" max="2" width="12.42578125" hidden="1" customWidth="1"/>
    <col min="3" max="3" width="13.42578125" hidden="1" customWidth="1"/>
    <col min="4" max="4" width="13.28515625" hidden="1" customWidth="1"/>
    <col min="5" max="6" width="13" hidden="1" customWidth="1"/>
    <col min="7" max="7" width="13.140625" customWidth="1"/>
    <col min="8" max="8" width="13.7109375" bestFit="1" customWidth="1"/>
    <col min="9" max="9" width="13" customWidth="1"/>
    <col min="11" max="11" width="13.42578125" bestFit="1" customWidth="1"/>
    <col min="12" max="12" width="12.140625" bestFit="1" customWidth="1"/>
    <col min="13" max="14" width="11.42578125" bestFit="1" customWidth="1"/>
  </cols>
  <sheetData>
    <row r="1" spans="1:15" ht="15.75" x14ac:dyDescent="0.25">
      <c r="F1" s="30"/>
      <c r="H1" s="24"/>
      <c r="I1" s="24" t="s">
        <v>23</v>
      </c>
      <c r="J1" s="1"/>
      <c r="K1" s="1"/>
      <c r="L1" s="1"/>
      <c r="M1" s="1"/>
    </row>
    <row r="2" spans="1:15" ht="15.75" x14ac:dyDescent="0.25">
      <c r="A2" s="36" t="s">
        <v>44</v>
      </c>
      <c r="B2" s="36"/>
      <c r="C2" s="36"/>
      <c r="D2" s="36"/>
      <c r="E2" s="36"/>
      <c r="F2" s="36"/>
      <c r="G2" s="36"/>
      <c r="H2" s="36"/>
      <c r="I2" s="1"/>
      <c r="J2" s="1"/>
      <c r="K2" s="1"/>
      <c r="L2" s="1"/>
      <c r="M2" s="1"/>
    </row>
    <row r="3" spans="1:15" ht="15.75" x14ac:dyDescent="0.25">
      <c r="A3" s="36" t="s">
        <v>0</v>
      </c>
      <c r="B3" s="36"/>
      <c r="C3" s="36"/>
      <c r="D3" s="36"/>
      <c r="E3" s="36"/>
      <c r="F3" s="36"/>
      <c r="G3" s="36"/>
      <c r="H3" s="36"/>
      <c r="I3" s="1"/>
      <c r="J3" s="1"/>
      <c r="K3" s="1"/>
      <c r="L3" s="1"/>
      <c r="M3" s="1"/>
    </row>
    <row r="4" spans="1:15" ht="6" customHeight="1" thickBot="1" x14ac:dyDescent="0.3">
      <c r="F4" s="31"/>
      <c r="G4" s="31"/>
      <c r="H4" s="1"/>
      <c r="I4" s="1"/>
      <c r="J4" s="1"/>
      <c r="K4" s="1"/>
      <c r="L4" s="1"/>
      <c r="M4" s="1"/>
    </row>
    <row r="5" spans="1:15" ht="15.75" thickBot="1" x14ac:dyDescent="0.3">
      <c r="A5" s="8" t="s">
        <v>30</v>
      </c>
      <c r="B5" s="8" t="s">
        <v>32</v>
      </c>
      <c r="C5" s="8" t="s">
        <v>34</v>
      </c>
      <c r="D5" s="8" t="s">
        <v>38</v>
      </c>
      <c r="E5" s="8" t="s">
        <v>41</v>
      </c>
      <c r="F5" s="8" t="s">
        <v>42</v>
      </c>
      <c r="G5" s="8" t="s">
        <v>35</v>
      </c>
      <c r="H5" s="8" t="s">
        <v>40</v>
      </c>
      <c r="I5" s="8" t="s">
        <v>43</v>
      </c>
      <c r="J5" s="1"/>
      <c r="K5" s="1"/>
      <c r="L5" s="1"/>
      <c r="M5" s="1"/>
    </row>
    <row r="6" spans="1:15" x14ac:dyDescent="0.25">
      <c r="A6" s="18" t="s">
        <v>1</v>
      </c>
      <c r="B6" s="19">
        <v>13619.06011</v>
      </c>
      <c r="C6" s="19">
        <v>4416.3853499999996</v>
      </c>
      <c r="D6" s="19">
        <v>22526.233509999998</v>
      </c>
      <c r="E6" s="19">
        <v>28061.958549999999</v>
      </c>
      <c r="F6" s="19">
        <v>24641.135999999999</v>
      </c>
      <c r="G6" s="19">
        <v>30468.844000000001</v>
      </c>
      <c r="H6" s="19">
        <v>33090.925999999999</v>
      </c>
      <c r="I6" s="19">
        <v>33970.031000000003</v>
      </c>
      <c r="J6" s="1"/>
      <c r="K6" s="1"/>
      <c r="L6" s="1"/>
      <c r="M6" s="1"/>
    </row>
    <row r="7" spans="1:15" x14ac:dyDescent="0.25">
      <c r="A7" s="4" t="s">
        <v>2</v>
      </c>
      <c r="B7" s="6"/>
      <c r="C7" s="6">
        <f t="shared" ref="C7" si="0">C6/B6</f>
        <v>0.32427974576286672</v>
      </c>
      <c r="D7" s="6">
        <f t="shared" ref="D7:I7" si="1">D6/C6</f>
        <v>5.1006041648969784</v>
      </c>
      <c r="E7" s="6">
        <f t="shared" si="1"/>
        <v>1.2457457007867092</v>
      </c>
      <c r="F7" s="6">
        <f t="shared" si="1"/>
        <v>0.87809751254870982</v>
      </c>
      <c r="G7" s="6">
        <f t="shared" si="1"/>
        <v>1.2365032196567562</v>
      </c>
      <c r="H7" s="6">
        <f t="shared" si="1"/>
        <v>1.0860578103980578</v>
      </c>
      <c r="I7" s="6">
        <f t="shared" si="1"/>
        <v>1.026566346314999</v>
      </c>
      <c r="J7" s="1"/>
      <c r="K7" s="1">
        <v>2024</v>
      </c>
      <c r="L7" s="1">
        <v>2025</v>
      </c>
      <c r="M7" s="1">
        <v>2026</v>
      </c>
      <c r="N7" s="1">
        <v>2027</v>
      </c>
    </row>
    <row r="8" spans="1:15" x14ac:dyDescent="0.25">
      <c r="A8" s="21" t="s">
        <v>3</v>
      </c>
      <c r="B8" s="20">
        <v>849616.60441999999</v>
      </c>
      <c r="C8" s="20">
        <v>875930.15266999998</v>
      </c>
      <c r="D8" s="20">
        <v>1003654.6073799999</v>
      </c>
      <c r="E8" s="20">
        <v>1094155.8820100001</v>
      </c>
      <c r="F8" s="20">
        <v>1189903.564</v>
      </c>
      <c r="G8" s="20">
        <v>1357716.18</v>
      </c>
      <c r="H8" s="20">
        <v>1487976.0419999999</v>
      </c>
      <c r="I8" s="20">
        <v>1551209.101</v>
      </c>
      <c r="J8" s="1"/>
      <c r="K8" s="20">
        <v>32359357.949999999</v>
      </c>
      <c r="L8" s="20">
        <v>35570045.579999998</v>
      </c>
      <c r="M8" s="20">
        <v>38656330.18</v>
      </c>
      <c r="N8" s="20">
        <v>41785461.880000003</v>
      </c>
      <c r="O8" t="s">
        <v>49</v>
      </c>
    </row>
    <row r="9" spans="1:15" x14ac:dyDescent="0.25">
      <c r="A9" s="4" t="s">
        <v>2</v>
      </c>
      <c r="B9" s="6"/>
      <c r="C9" s="6">
        <f t="shared" ref="C9" si="2">C8/B8</f>
        <v>1.0309710852084433</v>
      </c>
      <c r="D9" s="6">
        <f t="shared" ref="D9:I9" si="3">D8/C8</f>
        <v>1.1458157985778568</v>
      </c>
      <c r="E9" s="6">
        <f t="shared" si="3"/>
        <v>1.090171732351481</v>
      </c>
      <c r="F9" s="6">
        <f t="shared" si="3"/>
        <v>1.0875082641918521</v>
      </c>
      <c r="G9" s="6">
        <f t="shared" si="3"/>
        <v>1.141030433958764</v>
      </c>
      <c r="H9" s="6">
        <f t="shared" si="3"/>
        <v>1.0959404210679731</v>
      </c>
      <c r="I9" s="6">
        <f t="shared" si="3"/>
        <v>1.0424960195696484</v>
      </c>
      <c r="J9" s="1"/>
      <c r="K9" s="1"/>
      <c r="L9" s="6">
        <f>L8/K8</f>
        <v>1.0992197569235145</v>
      </c>
      <c r="M9" s="6">
        <f t="shared" ref="M9:N9" si="4">M8/L8</f>
        <v>1.0867663942982217</v>
      </c>
      <c r="N9" s="6">
        <f t="shared" si="4"/>
        <v>1.0809474589395698</v>
      </c>
    </row>
    <row r="10" spans="1:15" x14ac:dyDescent="0.25">
      <c r="A10" s="21" t="s">
        <v>22</v>
      </c>
      <c r="B10" s="20">
        <v>19849.623390000001</v>
      </c>
      <c r="C10" s="20">
        <v>22996.106950000001</v>
      </c>
      <c r="D10" s="20">
        <v>60484.406029999998</v>
      </c>
      <c r="E10" s="20">
        <v>64060.281540000004</v>
      </c>
      <c r="F10" s="20">
        <v>64713.2</v>
      </c>
      <c r="G10" s="20">
        <v>68358</v>
      </c>
      <c r="H10" s="20">
        <v>71092.320000000007</v>
      </c>
      <c r="I10" s="20">
        <v>73936.013000000006</v>
      </c>
      <c r="J10" s="1"/>
      <c r="K10" s="20">
        <v>32359357.949999999</v>
      </c>
      <c r="L10" s="20">
        <v>34876708.560000002</v>
      </c>
      <c r="M10" s="20">
        <v>36748780.649999999</v>
      </c>
      <c r="N10" s="20">
        <v>38515573.780000001</v>
      </c>
      <c r="O10" t="s">
        <v>50</v>
      </c>
    </row>
    <row r="11" spans="1:15" x14ac:dyDescent="0.25">
      <c r="A11" s="4" t="s">
        <v>2</v>
      </c>
      <c r="B11" s="6"/>
      <c r="C11" s="6">
        <f t="shared" ref="C11" si="5">C10/B10</f>
        <v>1.1585160331850508</v>
      </c>
      <c r="D11" s="6">
        <f t="shared" ref="D11:I11" si="6">D10/C10</f>
        <v>2.6302019799051246</v>
      </c>
      <c r="E11" s="6">
        <f t="shared" si="6"/>
        <v>1.0591206187628988</v>
      </c>
      <c r="F11" s="6">
        <f t="shared" si="6"/>
        <v>1.0101922508659644</v>
      </c>
      <c r="G11" s="6">
        <f t="shared" si="6"/>
        <v>1.0563223577260898</v>
      </c>
      <c r="H11" s="6">
        <f t="shared" si="6"/>
        <v>1.04</v>
      </c>
      <c r="I11" s="6">
        <f t="shared" si="6"/>
        <v>1.0400000028132435</v>
      </c>
      <c r="J11" s="1"/>
      <c r="K11" s="1"/>
      <c r="L11" s="6">
        <f>L10/K10</f>
        <v>1.0777935895356663</v>
      </c>
      <c r="M11" s="6">
        <f t="shared" ref="M11" si="7">M10/L10</f>
        <v>1.0536768567704542</v>
      </c>
      <c r="N11" s="6">
        <f t="shared" ref="N11" si="8">N10/M10</f>
        <v>1.0480775987325175</v>
      </c>
    </row>
    <row r="12" spans="1:15" x14ac:dyDescent="0.25">
      <c r="A12" s="21" t="s">
        <v>4</v>
      </c>
      <c r="B12" s="20">
        <v>22418.415830000002</v>
      </c>
      <c r="C12" s="20">
        <v>126450.85626</v>
      </c>
      <c r="D12" s="20">
        <v>158828.17590999999</v>
      </c>
      <c r="E12" s="20">
        <v>132876.61295000001</v>
      </c>
      <c r="F12" s="20">
        <v>178142.14799999999</v>
      </c>
      <c r="G12" s="20">
        <v>214127.06400000001</v>
      </c>
      <c r="H12" s="20">
        <v>214421.03</v>
      </c>
      <c r="I12" s="20">
        <v>213774.55100000001</v>
      </c>
      <c r="J12" s="1"/>
      <c r="K12" s="1"/>
      <c r="L12" s="1"/>
      <c r="M12" s="1"/>
    </row>
    <row r="13" spans="1:15" x14ac:dyDescent="0.25">
      <c r="A13" s="4" t="s">
        <v>2</v>
      </c>
      <c r="B13" s="6"/>
      <c r="C13" s="6">
        <f t="shared" ref="C13" si="9">C12/B12</f>
        <v>5.6404902656317617</v>
      </c>
      <c r="D13" s="6">
        <f t="shared" ref="D13:I13" si="10">D12/C12</f>
        <v>1.2560466619809032</v>
      </c>
      <c r="E13" s="6">
        <f t="shared" si="10"/>
        <v>0.83660605046106284</v>
      </c>
      <c r="F13" s="6">
        <f t="shared" si="10"/>
        <v>1.340658405155412</v>
      </c>
      <c r="G13" s="6">
        <f t="shared" si="10"/>
        <v>1.2020011345097288</v>
      </c>
      <c r="H13" s="6">
        <f t="shared" si="10"/>
        <v>1.0013728577532823</v>
      </c>
      <c r="I13" s="6">
        <f t="shared" si="10"/>
        <v>0.996985001890906</v>
      </c>
      <c r="J13" s="1"/>
      <c r="K13" s="1"/>
      <c r="L13" s="1"/>
      <c r="M13" s="1"/>
    </row>
    <row r="14" spans="1:15" x14ac:dyDescent="0.25">
      <c r="A14" s="21" t="s">
        <v>5</v>
      </c>
      <c r="B14" s="20">
        <v>23617.006740000001</v>
      </c>
      <c r="C14" s="20">
        <v>24908.055670000002</v>
      </c>
      <c r="D14" s="20">
        <v>26887.722460000001</v>
      </c>
      <c r="E14" s="20">
        <v>28844.570790000002</v>
      </c>
      <c r="F14" s="20">
        <v>29144.23</v>
      </c>
      <c r="G14" s="20">
        <v>32306</v>
      </c>
      <c r="H14" s="20">
        <v>34316.769999999997</v>
      </c>
      <c r="I14" s="20">
        <v>34659.938000000002</v>
      </c>
      <c r="J14" s="1"/>
      <c r="K14" s="1"/>
      <c r="L14" s="1"/>
      <c r="M14" s="1"/>
    </row>
    <row r="15" spans="1:15" x14ac:dyDescent="0.25">
      <c r="A15" s="4" t="s">
        <v>2</v>
      </c>
      <c r="B15" s="6"/>
      <c r="C15" s="6">
        <f t="shared" ref="C15" si="11">C14/B14</f>
        <v>1.0546660694224792</v>
      </c>
      <c r="D15" s="6">
        <f t="shared" ref="D15:I15" si="12">D14/C14</f>
        <v>1.0794789772525026</v>
      </c>
      <c r="E15" s="6">
        <f t="shared" si="12"/>
        <v>1.0727785082173151</v>
      </c>
      <c r="F15" s="6">
        <f t="shared" si="12"/>
        <v>1.01038875607412</v>
      </c>
      <c r="G15" s="6">
        <f t="shared" si="12"/>
        <v>1.1084869972546882</v>
      </c>
      <c r="H15" s="6">
        <f t="shared" si="12"/>
        <v>1.0622413793103447</v>
      </c>
      <c r="I15" s="6">
        <f t="shared" si="12"/>
        <v>1.0100000087420817</v>
      </c>
      <c r="J15" s="1"/>
      <c r="K15" s="1"/>
      <c r="L15" s="1"/>
      <c r="M15" s="1"/>
    </row>
    <row r="16" spans="1:15" x14ac:dyDescent="0.25">
      <c r="A16" s="21" t="s">
        <v>6</v>
      </c>
      <c r="B16" s="20">
        <v>14163.986999999999</v>
      </c>
      <c r="C16" s="20">
        <v>6137.3776699999999</v>
      </c>
      <c r="D16" s="20">
        <v>6599.9053000000004</v>
      </c>
      <c r="E16" s="20">
        <v>10165.30005</v>
      </c>
      <c r="F16" s="20">
        <v>11488</v>
      </c>
      <c r="G16" s="20">
        <v>10286.697</v>
      </c>
      <c r="H16" s="20">
        <v>10286.697</v>
      </c>
      <c r="I16" s="20">
        <v>10286.697</v>
      </c>
      <c r="J16" s="1"/>
      <c r="K16" s="1"/>
      <c r="L16" s="1"/>
      <c r="M16" s="1"/>
    </row>
    <row r="17" spans="1:13" x14ac:dyDescent="0.25">
      <c r="A17" s="4" t="s">
        <v>2</v>
      </c>
      <c r="B17" s="6"/>
      <c r="C17" s="6">
        <f t="shared" ref="C17" si="13">C16/B16</f>
        <v>0.43330862065885828</v>
      </c>
      <c r="D17" s="6">
        <f t="shared" ref="D17:I17" si="14">D16/C16</f>
        <v>1.0753624194028133</v>
      </c>
      <c r="E17" s="6">
        <f t="shared" si="14"/>
        <v>1.5402190770828181</v>
      </c>
      <c r="F17" s="6">
        <f t="shared" si="14"/>
        <v>1.1301191252096883</v>
      </c>
      <c r="G17" s="6">
        <f t="shared" si="14"/>
        <v>0.89542975278551529</v>
      </c>
      <c r="H17" s="6">
        <f t="shared" si="14"/>
        <v>1</v>
      </c>
      <c r="I17" s="6">
        <f t="shared" si="14"/>
        <v>1</v>
      </c>
      <c r="J17" s="1"/>
      <c r="K17" s="1"/>
      <c r="L17" s="1"/>
      <c r="M17" s="1"/>
    </row>
    <row r="18" spans="1:13" x14ac:dyDescent="0.25">
      <c r="A18" s="21" t="s">
        <v>7</v>
      </c>
      <c r="B18" s="20">
        <v>15254.55457</v>
      </c>
      <c r="C18" s="20">
        <v>23900.347679999999</v>
      </c>
      <c r="D18" s="20">
        <v>29323.206679999999</v>
      </c>
      <c r="E18" s="20">
        <v>22370.28457</v>
      </c>
      <c r="F18" s="20">
        <v>22813.9</v>
      </c>
      <c r="G18" s="20">
        <v>25020</v>
      </c>
      <c r="H18" s="20">
        <v>25520</v>
      </c>
      <c r="I18" s="20">
        <v>26020</v>
      </c>
      <c r="J18" s="1"/>
      <c r="K18" s="1"/>
      <c r="L18" s="1"/>
      <c r="M18" s="1"/>
    </row>
    <row r="19" spans="1:13" x14ac:dyDescent="0.25">
      <c r="A19" s="4" t="s">
        <v>2</v>
      </c>
      <c r="B19" s="6"/>
      <c r="C19" s="6">
        <f t="shared" ref="C19" si="15">C18/B18</f>
        <v>1.5667679820034233</v>
      </c>
      <c r="D19" s="6">
        <f t="shared" ref="D19:I19" si="16">D18/C18</f>
        <v>1.2268945654099372</v>
      </c>
      <c r="E19" s="6">
        <f t="shared" si="16"/>
        <v>0.76288670656397661</v>
      </c>
      <c r="F19" s="6">
        <f t="shared" si="16"/>
        <v>1.0198305671352486</v>
      </c>
      <c r="G19" s="6">
        <f t="shared" si="16"/>
        <v>1.0966998189700139</v>
      </c>
      <c r="H19" s="6">
        <f t="shared" si="16"/>
        <v>1.0199840127897681</v>
      </c>
      <c r="I19" s="6">
        <f t="shared" si="16"/>
        <v>1.0195924764890283</v>
      </c>
      <c r="J19" s="1"/>
      <c r="K19" s="1"/>
      <c r="L19" s="1"/>
      <c r="M19" s="1"/>
    </row>
    <row r="20" spans="1:13" x14ac:dyDescent="0.25">
      <c r="A20" s="21" t="s">
        <v>28</v>
      </c>
      <c r="B20" s="20">
        <v>7.2999999999999996E-4</v>
      </c>
      <c r="C20" s="20">
        <v>7.2999999999999996E-4</v>
      </c>
      <c r="D20" s="20">
        <v>7.2999999999999996E-4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1"/>
      <c r="K20" s="1"/>
      <c r="L20" s="1"/>
      <c r="M20" s="1"/>
    </row>
    <row r="21" spans="1:13" x14ac:dyDescent="0.25">
      <c r="A21" s="4" t="s">
        <v>2</v>
      </c>
      <c r="B21" s="6"/>
      <c r="C21" s="6"/>
      <c r="D21" s="6"/>
      <c r="E21" s="6"/>
      <c r="F21" s="6"/>
      <c r="G21" s="6"/>
      <c r="H21" s="6"/>
      <c r="I21" s="6"/>
      <c r="J21" s="1"/>
      <c r="K21" s="1"/>
      <c r="L21" s="1"/>
      <c r="M21" s="1"/>
    </row>
    <row r="22" spans="1:13" x14ac:dyDescent="0.25">
      <c r="A22" s="25" t="s">
        <v>8</v>
      </c>
      <c r="B22" s="26">
        <f t="shared" ref="B22:C22" si="17">B6+B8+B10+B12+B14+B16+B18+B20</f>
        <v>958539.25278999982</v>
      </c>
      <c r="C22" s="26">
        <f t="shared" si="17"/>
        <v>1084739.2829799999</v>
      </c>
      <c r="D22" s="26">
        <f t="shared" ref="D22:G22" si="18">D6+D8+D10+D12+D14+D16+D18+D20</f>
        <v>1308304.2580000001</v>
      </c>
      <c r="E22" s="26">
        <f t="shared" si="18"/>
        <v>1380534.8904600001</v>
      </c>
      <c r="F22" s="26">
        <f t="shared" si="18"/>
        <v>1520846.1779999998</v>
      </c>
      <c r="G22" s="26">
        <f t="shared" si="18"/>
        <v>1738282.7849999999</v>
      </c>
      <c r="H22" s="26">
        <f t="shared" ref="H22:I22" si="19">H6+H8+H10+H12+H14+H16+H18+H20</f>
        <v>1876703.7849999999</v>
      </c>
      <c r="I22" s="26">
        <f t="shared" si="19"/>
        <v>1943856.331</v>
      </c>
      <c r="J22" s="1"/>
      <c r="K22" s="1"/>
      <c r="L22" s="1"/>
      <c r="M22" s="1"/>
    </row>
    <row r="23" spans="1:13" x14ac:dyDescent="0.25">
      <c r="A23" s="7" t="s">
        <v>2</v>
      </c>
      <c r="B23" s="5"/>
      <c r="C23" s="5">
        <f t="shared" ref="C23" si="20">C22/B22</f>
        <v>1.1316586981938115</v>
      </c>
      <c r="D23" s="5">
        <f t="shared" ref="D23:I23" si="21">D22/C22</f>
        <v>1.2061001924866421</v>
      </c>
      <c r="E23" s="5">
        <f t="shared" si="21"/>
        <v>1.0552093536486831</v>
      </c>
      <c r="F23" s="5">
        <f t="shared" si="21"/>
        <v>1.1016354519611216</v>
      </c>
      <c r="G23" s="5">
        <f t="shared" si="21"/>
        <v>1.1429708080576182</v>
      </c>
      <c r="H23" s="5">
        <f t="shared" si="21"/>
        <v>1.0796308869848239</v>
      </c>
      <c r="I23" s="5">
        <f t="shared" si="21"/>
        <v>1.0357821764610551</v>
      </c>
      <c r="J23" s="1"/>
      <c r="K23" s="1"/>
      <c r="L23" s="1"/>
      <c r="M23" s="1"/>
    </row>
    <row r="24" spans="1:13" x14ac:dyDescent="0.25">
      <c r="A24" s="21" t="s">
        <v>9</v>
      </c>
      <c r="B24" s="20">
        <v>87930.062189999997</v>
      </c>
      <c r="C24" s="20">
        <v>91912.292459999997</v>
      </c>
      <c r="D24" s="20">
        <v>104750.72065</v>
      </c>
      <c r="E24" s="20">
        <v>106046.8887</v>
      </c>
      <c r="F24" s="20">
        <v>127259.694</v>
      </c>
      <c r="G24" s="20">
        <v>165902.86600000001</v>
      </c>
      <c r="H24" s="20">
        <v>166402.86600000001</v>
      </c>
      <c r="I24" s="20">
        <v>167002.86600000001</v>
      </c>
      <c r="J24" s="1"/>
      <c r="K24" s="1"/>
      <c r="L24" s="1"/>
      <c r="M24" s="1"/>
    </row>
    <row r="25" spans="1:13" x14ac:dyDescent="0.25">
      <c r="A25" s="4" t="s">
        <v>2</v>
      </c>
      <c r="B25" s="6"/>
      <c r="C25" s="6">
        <f t="shared" ref="C25" si="22">C24/B24</f>
        <v>1.0452886097293457</v>
      </c>
      <c r="D25" s="6">
        <f t="shared" ref="D25:I25" si="23">D24/C24</f>
        <v>1.1396812966621115</v>
      </c>
      <c r="E25" s="6">
        <f t="shared" si="23"/>
        <v>1.0123738342033066</v>
      </c>
      <c r="F25" s="6">
        <f t="shared" si="23"/>
        <v>1.2000323211745485</v>
      </c>
      <c r="G25" s="6">
        <f t="shared" si="23"/>
        <v>1.3036560185348238</v>
      </c>
      <c r="H25" s="6">
        <f t="shared" si="23"/>
        <v>1.0030138117083522</v>
      </c>
      <c r="I25" s="6">
        <f t="shared" si="23"/>
        <v>1.0036057071276645</v>
      </c>
      <c r="J25" s="1"/>
      <c r="K25" s="1"/>
      <c r="L25" s="1"/>
      <c r="M25" s="1"/>
    </row>
    <row r="26" spans="1:13" x14ac:dyDescent="0.25">
      <c r="A26" s="21" t="s">
        <v>10</v>
      </c>
      <c r="B26" s="20">
        <v>4336.6819599999999</v>
      </c>
      <c r="C26" s="20">
        <v>11226.136500000001</v>
      </c>
      <c r="D26" s="20">
        <v>4848.2027699999999</v>
      </c>
      <c r="E26" s="20">
        <v>7557.0925900000002</v>
      </c>
      <c r="F26" s="20">
        <v>7182.4719999999998</v>
      </c>
      <c r="G26" s="20">
        <v>9732.5280000000002</v>
      </c>
      <c r="H26" s="20">
        <v>10115.588</v>
      </c>
      <c r="I26" s="20">
        <v>10520.210999999999</v>
      </c>
      <c r="J26" s="1"/>
      <c r="K26" s="1"/>
      <c r="L26" s="1"/>
      <c r="M26" s="1"/>
    </row>
    <row r="27" spans="1:13" x14ac:dyDescent="0.25">
      <c r="A27" s="4" t="s">
        <v>2</v>
      </c>
      <c r="B27" s="6"/>
      <c r="C27" s="6">
        <f t="shared" ref="C27" si="24">C26/B26</f>
        <v>2.588646482159831</v>
      </c>
      <c r="D27" s="6">
        <f t="shared" ref="D27:I27" si="25">D26/C26</f>
        <v>0.43186743453546994</v>
      </c>
      <c r="E27" s="6">
        <f t="shared" si="25"/>
        <v>1.5587410321949056</v>
      </c>
      <c r="F27" s="6">
        <f t="shared" si="25"/>
        <v>0.95042794758188875</v>
      </c>
      <c r="G27" s="6">
        <f t="shared" si="25"/>
        <v>1.3550387665973498</v>
      </c>
      <c r="H27" s="6">
        <f t="shared" si="25"/>
        <v>1.0393587359830867</v>
      </c>
      <c r="I27" s="6">
        <f t="shared" si="25"/>
        <v>1.0399999485941895</v>
      </c>
      <c r="J27" s="1"/>
      <c r="K27" s="1"/>
      <c r="L27" s="1"/>
      <c r="M27" s="1"/>
    </row>
    <row r="28" spans="1:13" x14ac:dyDescent="0.25">
      <c r="A28" s="21" t="s">
        <v>31</v>
      </c>
      <c r="B28" s="20">
        <v>32425.960129999999</v>
      </c>
      <c r="C28" s="20">
        <v>37165.71776</v>
      </c>
      <c r="D28" s="20">
        <v>36595.433570000001</v>
      </c>
      <c r="E28" s="20">
        <v>50085.387609999998</v>
      </c>
      <c r="F28" s="20">
        <v>63553.791189999996</v>
      </c>
      <c r="G28" s="20">
        <v>57659.817999999999</v>
      </c>
      <c r="H28" s="20">
        <v>59719.817999999999</v>
      </c>
      <c r="I28" s="20">
        <v>61859.817999999999</v>
      </c>
      <c r="J28" s="1"/>
      <c r="K28" s="1"/>
      <c r="L28" s="1"/>
      <c r="M28" s="1"/>
    </row>
    <row r="29" spans="1:13" x14ac:dyDescent="0.25">
      <c r="A29" s="4" t="s">
        <v>2</v>
      </c>
      <c r="B29" s="6"/>
      <c r="C29" s="6">
        <f t="shared" ref="C29" si="26">C28/B28</f>
        <v>1.1461716973374938</v>
      </c>
      <c r="D29" s="6">
        <f t="shared" ref="D29:I29" si="27">D28/C28</f>
        <v>0.98465563900359343</v>
      </c>
      <c r="E29" s="6">
        <f t="shared" si="27"/>
        <v>1.3686239709169266</v>
      </c>
      <c r="F29" s="6">
        <f t="shared" si="27"/>
        <v>1.2689088419335885</v>
      </c>
      <c r="G29" s="6">
        <f t="shared" si="27"/>
        <v>0.90726008504544731</v>
      </c>
      <c r="H29" s="6">
        <f t="shared" si="27"/>
        <v>1.0357267863731376</v>
      </c>
      <c r="I29" s="6">
        <f t="shared" si="27"/>
        <v>1.0358340006997342</v>
      </c>
      <c r="J29" s="1"/>
      <c r="K29" s="1"/>
      <c r="L29" s="1"/>
      <c r="M29" s="1"/>
    </row>
    <row r="30" spans="1:13" x14ac:dyDescent="0.25">
      <c r="A30" s="21" t="s">
        <v>11</v>
      </c>
      <c r="B30" s="20">
        <v>14753.95441</v>
      </c>
      <c r="C30" s="20">
        <v>12621.40537</v>
      </c>
      <c r="D30" s="20">
        <v>11590.43909</v>
      </c>
      <c r="E30" s="20">
        <v>25026.591240000002</v>
      </c>
      <c r="F30" s="20">
        <v>17161.75</v>
      </c>
      <c r="G30" s="20">
        <v>10890</v>
      </c>
      <c r="H30" s="20">
        <v>10890</v>
      </c>
      <c r="I30" s="20">
        <v>10890</v>
      </c>
      <c r="J30" s="1"/>
      <c r="K30" s="1"/>
      <c r="L30" s="1"/>
      <c r="M30" s="1"/>
    </row>
    <row r="31" spans="1:13" x14ac:dyDescent="0.25">
      <c r="A31" s="4" t="s">
        <v>2</v>
      </c>
      <c r="B31" s="6"/>
      <c r="C31" s="6">
        <f t="shared" ref="C31" si="28">C30/B30</f>
        <v>0.85545915483142665</v>
      </c>
      <c r="D31" s="6">
        <f t="shared" ref="D31:I31" si="29">D30/C30</f>
        <v>0.9183160472406251</v>
      </c>
      <c r="E31" s="6">
        <f t="shared" si="29"/>
        <v>2.1592444467088781</v>
      </c>
      <c r="F31" s="6">
        <f t="shared" si="29"/>
        <v>0.68574061227205307</v>
      </c>
      <c r="G31" s="6">
        <f t="shared" si="29"/>
        <v>0.63455067227992479</v>
      </c>
      <c r="H31" s="6">
        <f t="shared" si="29"/>
        <v>1</v>
      </c>
      <c r="I31" s="6">
        <f t="shared" si="29"/>
        <v>1</v>
      </c>
      <c r="J31" s="1"/>
      <c r="K31" s="1"/>
      <c r="L31" s="1"/>
      <c r="M31" s="1"/>
    </row>
    <row r="32" spans="1:13" x14ac:dyDescent="0.25">
      <c r="A32" s="21" t="s">
        <v>26</v>
      </c>
      <c r="B32" s="20">
        <v>186.291</v>
      </c>
      <c r="C32" s="20">
        <v>425.10084999999998</v>
      </c>
      <c r="D32" s="20">
        <v>0</v>
      </c>
      <c r="E32" s="20">
        <v>88.218999999999994</v>
      </c>
      <c r="F32" s="20">
        <v>249.77199999999999</v>
      </c>
      <c r="G32" s="20">
        <v>88.218999999999994</v>
      </c>
      <c r="H32" s="20">
        <v>88.218999999999994</v>
      </c>
      <c r="I32" s="20">
        <v>88.218999999999994</v>
      </c>
      <c r="J32" s="1"/>
      <c r="K32" s="1"/>
      <c r="L32" s="1"/>
      <c r="M32" s="1"/>
    </row>
    <row r="33" spans="1:13" ht="15.75" thickBot="1" x14ac:dyDescent="0.3">
      <c r="A33" s="4" t="s">
        <v>2</v>
      </c>
      <c r="B33" s="6"/>
      <c r="C33" s="6">
        <f>C32/B32</f>
        <v>2.2819183428077578</v>
      </c>
      <c r="D33" s="6">
        <f>D32/C32</f>
        <v>0</v>
      </c>
      <c r="E33" s="6"/>
      <c r="F33" s="6">
        <f>F32/E32</f>
        <v>2.8312721749283036</v>
      </c>
      <c r="G33" s="6">
        <f t="shared" ref="G33" si="30">G32/F32</f>
        <v>0.35319811668241435</v>
      </c>
      <c r="H33" s="6">
        <f t="shared" ref="H33:I33" si="31">H32/G32</f>
        <v>1</v>
      </c>
      <c r="I33" s="6">
        <f t="shared" si="31"/>
        <v>1</v>
      </c>
      <c r="J33" s="1"/>
      <c r="K33" s="1"/>
      <c r="L33" s="1"/>
      <c r="M33" s="1"/>
    </row>
    <row r="34" spans="1:13" ht="15.75" thickBot="1" x14ac:dyDescent="0.3">
      <c r="A34" s="8" t="s">
        <v>30</v>
      </c>
      <c r="B34" s="8" t="s">
        <v>32</v>
      </c>
      <c r="C34" s="8" t="s">
        <v>34</v>
      </c>
      <c r="D34" s="8" t="s">
        <v>38</v>
      </c>
      <c r="E34" s="8" t="s">
        <v>39</v>
      </c>
      <c r="F34" s="8" t="s">
        <v>33</v>
      </c>
      <c r="G34" s="8" t="s">
        <v>35</v>
      </c>
      <c r="H34" s="8" t="s">
        <v>40</v>
      </c>
      <c r="I34" s="8" t="s">
        <v>40</v>
      </c>
      <c r="J34" s="1"/>
      <c r="K34" s="1"/>
      <c r="L34" s="1"/>
      <c r="M34" s="1"/>
    </row>
    <row r="35" spans="1:13" x14ac:dyDescent="0.25">
      <c r="A35" s="21" t="s">
        <v>12</v>
      </c>
      <c r="B35" s="20">
        <v>6612.0269200000002</v>
      </c>
      <c r="C35" s="20">
        <v>7087.9385199999997</v>
      </c>
      <c r="D35" s="20">
        <v>6969.9164300000002</v>
      </c>
      <c r="E35" s="20">
        <v>6626.0665499999996</v>
      </c>
      <c r="F35" s="20">
        <v>6684.3249999999998</v>
      </c>
      <c r="G35" s="20">
        <v>6278.37</v>
      </c>
      <c r="H35" s="20">
        <v>6343.7470000000003</v>
      </c>
      <c r="I35" s="20">
        <v>6411.7389999999996</v>
      </c>
      <c r="J35" s="1"/>
      <c r="K35" s="1"/>
      <c r="L35" s="1"/>
      <c r="M35" s="1"/>
    </row>
    <row r="36" spans="1:13" x14ac:dyDescent="0.25">
      <c r="A36" s="4" t="s">
        <v>2</v>
      </c>
      <c r="B36" s="6"/>
      <c r="C36" s="6">
        <f t="shared" ref="C36" si="32">C35/B35</f>
        <v>1.0719766579534735</v>
      </c>
      <c r="D36" s="6">
        <f t="shared" ref="D36:I38" si="33">D35/C35</f>
        <v>0.98334888350583505</v>
      </c>
      <c r="E36" s="6">
        <f t="shared" si="33"/>
        <v>0.95066657061769089</v>
      </c>
      <c r="F36" s="6">
        <f t="shared" si="33"/>
        <v>1.0087923128390555</v>
      </c>
      <c r="G36" s="6">
        <f t="shared" si="33"/>
        <v>0.93926761490502031</v>
      </c>
      <c r="H36" s="6">
        <f t="shared" si="33"/>
        <v>1.010413053069507</v>
      </c>
      <c r="I36" s="6">
        <f t="shared" si="33"/>
        <v>1.0107179558075061</v>
      </c>
      <c r="J36" s="1"/>
      <c r="K36" s="1"/>
      <c r="L36" s="1"/>
      <c r="M36" s="1"/>
    </row>
    <row r="37" spans="1:13" x14ac:dyDescent="0.25">
      <c r="A37" s="21" t="s">
        <v>13</v>
      </c>
      <c r="B37" s="20">
        <v>62.647219999999997</v>
      </c>
      <c r="C37" s="20">
        <v>-62.084389999999999</v>
      </c>
      <c r="D37" s="20">
        <v>8.71007</v>
      </c>
      <c r="E37" s="20">
        <v>74.280199999999994</v>
      </c>
      <c r="F37" s="20">
        <v>1075.327</v>
      </c>
      <c r="G37" s="20">
        <v>0</v>
      </c>
      <c r="H37" s="20">
        <v>0</v>
      </c>
      <c r="I37" s="20">
        <v>0</v>
      </c>
      <c r="J37" s="1"/>
      <c r="K37" s="1"/>
      <c r="L37" s="1"/>
      <c r="M37" s="1"/>
    </row>
    <row r="38" spans="1:13" x14ac:dyDescent="0.25">
      <c r="A38" s="4" t="s">
        <v>2</v>
      </c>
      <c r="B38" s="6"/>
      <c r="C38" s="6">
        <f t="shared" ref="C38" si="34">C37/B37</f>
        <v>-0.99101588226899773</v>
      </c>
      <c r="D38" s="6">
        <f t="shared" si="33"/>
        <v>-0.14029404170678009</v>
      </c>
      <c r="E38" s="6">
        <f>E37/D37</f>
        <v>8.5280830119620159</v>
      </c>
      <c r="F38" s="6"/>
      <c r="G38" s="6"/>
      <c r="H38" s="6"/>
      <c r="I38" s="6"/>
      <c r="J38" s="1"/>
      <c r="K38" s="1"/>
      <c r="L38" s="1"/>
      <c r="M38" s="1"/>
    </row>
    <row r="39" spans="1:13" x14ac:dyDescent="0.25">
      <c r="A39" s="25" t="s">
        <v>14</v>
      </c>
      <c r="B39" s="26">
        <f t="shared" ref="B39:C39" si="35">B24+B26+B28+B30+B32+B35+B37</f>
        <v>146307.62383000003</v>
      </c>
      <c r="C39" s="26">
        <f t="shared" si="35"/>
        <v>160376.50706999996</v>
      </c>
      <c r="D39" s="26">
        <f t="shared" ref="D39:G39" si="36">D24+D26+D28+D30+D32+D35+D37</f>
        <v>164763.42258000001</v>
      </c>
      <c r="E39" s="26">
        <f>E24+E26+E28+E30+E32+E35+E37</f>
        <v>195504.52589000002</v>
      </c>
      <c r="F39" s="26">
        <f t="shared" si="36"/>
        <v>223167.13118999999</v>
      </c>
      <c r="G39" s="26">
        <f t="shared" si="36"/>
        <v>250551.80100000001</v>
      </c>
      <c r="H39" s="26">
        <f t="shared" ref="H39:I39" si="37">H24+H26+H28+H30+H32+H35+H37</f>
        <v>253560.23800000001</v>
      </c>
      <c r="I39" s="26">
        <f t="shared" si="37"/>
        <v>256772.85300000003</v>
      </c>
      <c r="J39" s="1"/>
      <c r="K39" s="1"/>
      <c r="L39" s="1"/>
      <c r="M39" s="1"/>
    </row>
    <row r="40" spans="1:13" x14ac:dyDescent="0.25">
      <c r="A40" s="7" t="s">
        <v>2</v>
      </c>
      <c r="B40" s="5"/>
      <c r="C40" s="5">
        <f t="shared" ref="C40" si="38">C39/B39</f>
        <v>1.0961596044806734</v>
      </c>
      <c r="D40" s="5">
        <f t="shared" ref="D40:I40" si="39">D39/C39</f>
        <v>1.0273538536918334</v>
      </c>
      <c r="E40" s="5">
        <f t="shared" si="39"/>
        <v>1.1865772319403831</v>
      </c>
      <c r="F40" s="5">
        <f t="shared" si="39"/>
        <v>1.1414934266819186</v>
      </c>
      <c r="G40" s="5">
        <f t="shared" si="39"/>
        <v>1.1227092433548616</v>
      </c>
      <c r="H40" s="5">
        <f t="shared" si="39"/>
        <v>1.0120072455595719</v>
      </c>
      <c r="I40" s="5">
        <f t="shared" si="39"/>
        <v>1.0126700267571134</v>
      </c>
      <c r="J40" s="1"/>
      <c r="K40" s="1"/>
      <c r="L40" s="1"/>
      <c r="M40" s="1"/>
    </row>
    <row r="41" spans="1:13" ht="15.75" x14ac:dyDescent="0.25">
      <c r="A41" s="27" t="s">
        <v>15</v>
      </c>
      <c r="B41" s="28">
        <f t="shared" ref="B41:C41" si="40">B22+B39</f>
        <v>1104846.8766199998</v>
      </c>
      <c r="C41" s="28">
        <f t="shared" si="40"/>
        <v>1245115.79005</v>
      </c>
      <c r="D41" s="28">
        <f t="shared" ref="D41:G41" si="41">D22+D39</f>
        <v>1473067.6805800002</v>
      </c>
      <c r="E41" s="28">
        <f t="shared" si="41"/>
        <v>1576039.4163500001</v>
      </c>
      <c r="F41" s="28">
        <f t="shared" si="41"/>
        <v>1744013.3091899999</v>
      </c>
      <c r="G41" s="28">
        <f t="shared" si="41"/>
        <v>1988834.5859999999</v>
      </c>
      <c r="H41" s="28">
        <f t="shared" ref="H41:I41" si="42">H22+H39</f>
        <v>2130264.023</v>
      </c>
      <c r="I41" s="28">
        <f t="shared" si="42"/>
        <v>2200629.1839999999</v>
      </c>
      <c r="J41" s="1"/>
      <c r="K41" s="34"/>
      <c r="L41" s="34"/>
      <c r="M41" s="1"/>
    </row>
    <row r="42" spans="1:13" x14ac:dyDescent="0.25">
      <c r="A42" s="9" t="s">
        <v>2</v>
      </c>
      <c r="B42" s="10"/>
      <c r="C42" s="10">
        <f t="shared" ref="C42" si="43">C41/B41</f>
        <v>1.1269577860953162</v>
      </c>
      <c r="D42" s="10">
        <f t="shared" ref="D42:I42" si="44">D41/C41</f>
        <v>1.183076861085222</v>
      </c>
      <c r="E42" s="10">
        <f t="shared" si="44"/>
        <v>1.0699029224030332</v>
      </c>
      <c r="F42" s="10">
        <f t="shared" si="44"/>
        <v>1.1065797537151805</v>
      </c>
      <c r="G42" s="10">
        <f t="shared" si="44"/>
        <v>1.1403781011990706</v>
      </c>
      <c r="H42" s="10">
        <f t="shared" si="44"/>
        <v>1.0711117143655708</v>
      </c>
      <c r="I42" s="10">
        <f t="shared" si="44"/>
        <v>1.0330311924908286</v>
      </c>
      <c r="J42" s="1"/>
      <c r="K42" s="1"/>
      <c r="L42" s="1"/>
      <c r="M42" s="1"/>
    </row>
    <row r="43" spans="1:13" x14ac:dyDescent="0.25">
      <c r="A43" s="21" t="s">
        <v>16</v>
      </c>
      <c r="B43" s="20">
        <f>51291.4+898803</f>
        <v>950094.4</v>
      </c>
      <c r="C43" s="20">
        <f>933368+26074.4</f>
        <v>959442.4</v>
      </c>
      <c r="D43" s="20">
        <f>976014+108814.8</f>
        <v>1084828.8</v>
      </c>
      <c r="E43" s="20">
        <v>1027819</v>
      </c>
      <c r="F43" s="20">
        <v>957194.1</v>
      </c>
      <c r="G43" s="20">
        <v>848863</v>
      </c>
      <c r="H43" s="20">
        <v>674372</v>
      </c>
      <c r="I43" s="20">
        <v>625990</v>
      </c>
      <c r="J43" s="1"/>
      <c r="K43" s="1"/>
      <c r="L43" s="1"/>
      <c r="M43" s="1"/>
    </row>
    <row r="44" spans="1:13" x14ac:dyDescent="0.25">
      <c r="A44" s="4" t="s">
        <v>2</v>
      </c>
      <c r="B44" s="6"/>
      <c r="C44" s="6">
        <f t="shared" ref="C44" si="45">C43/B43</f>
        <v>1.0098390223118883</v>
      </c>
      <c r="D44" s="6">
        <f t="shared" ref="D44:I44" si="46">D43/C43</f>
        <v>1.1306867405484686</v>
      </c>
      <c r="E44" s="6">
        <f t="shared" si="46"/>
        <v>0.94744811347191371</v>
      </c>
      <c r="F44" s="6">
        <f t="shared" si="46"/>
        <v>0.931286637044071</v>
      </c>
      <c r="G44" s="6">
        <f t="shared" si="46"/>
        <v>0.88682431285357899</v>
      </c>
      <c r="H44" s="6">
        <f t="shared" si="46"/>
        <v>0.79444150587315032</v>
      </c>
      <c r="I44" s="6">
        <f t="shared" si="46"/>
        <v>0.92825621467083452</v>
      </c>
      <c r="J44" s="1"/>
      <c r="K44" s="1"/>
      <c r="L44" s="1"/>
      <c r="M44" s="1"/>
    </row>
    <row r="45" spans="1:13" x14ac:dyDescent="0.25">
      <c r="A45" s="11" t="s">
        <v>25</v>
      </c>
      <c r="B45" s="23">
        <v>898803</v>
      </c>
      <c r="C45" s="23">
        <v>933368</v>
      </c>
      <c r="D45" s="23">
        <v>976014</v>
      </c>
      <c r="E45" s="23">
        <v>955451</v>
      </c>
      <c r="F45" s="23">
        <v>848863</v>
      </c>
      <c r="G45" s="23">
        <v>848863</v>
      </c>
      <c r="H45" s="23">
        <v>674372</v>
      </c>
      <c r="I45" s="23">
        <v>625990</v>
      </c>
      <c r="J45" s="1"/>
      <c r="K45" s="1"/>
      <c r="L45" s="1"/>
      <c r="M45" s="1"/>
    </row>
    <row r="46" spans="1:13" x14ac:dyDescent="0.25">
      <c r="A46" s="12" t="s">
        <v>2</v>
      </c>
      <c r="B46" s="13"/>
      <c r="C46" s="13">
        <f t="shared" ref="C46" si="47">C45/B45</f>
        <v>1.0384567029705063</v>
      </c>
      <c r="D46" s="13">
        <f t="shared" ref="D46:I46" si="48">D45/C45</f>
        <v>1.0456904457834424</v>
      </c>
      <c r="E46" s="13">
        <f t="shared" si="48"/>
        <v>0.97893165466888798</v>
      </c>
      <c r="F46" s="13">
        <f t="shared" si="48"/>
        <v>0.88844221210716201</v>
      </c>
      <c r="G46" s="13">
        <f t="shared" si="48"/>
        <v>1</v>
      </c>
      <c r="H46" s="13">
        <f t="shared" si="48"/>
        <v>0.79444150587315032</v>
      </c>
      <c r="I46" s="13">
        <f t="shared" si="48"/>
        <v>0.92825621467083452</v>
      </c>
      <c r="J46" s="1"/>
      <c r="K46" s="1"/>
      <c r="L46" s="1"/>
      <c r="M46" s="1"/>
    </row>
    <row r="47" spans="1:13" x14ac:dyDescent="0.25">
      <c r="A47" s="21" t="s">
        <v>19</v>
      </c>
      <c r="B47" s="20">
        <v>288832.29794999998</v>
      </c>
      <c r="C47" s="20">
        <v>335443.14759000001</v>
      </c>
      <c r="D47" s="20">
        <v>223720.05518</v>
      </c>
      <c r="E47" s="20">
        <v>409948.51425000001</v>
      </c>
      <c r="F47" s="20">
        <v>801403.99914999993</v>
      </c>
      <c r="G47" s="20">
        <v>153511.85884</v>
      </c>
      <c r="H47" s="20">
        <v>81373.312699999995</v>
      </c>
      <c r="I47" s="20">
        <v>49337.212699999996</v>
      </c>
      <c r="J47" s="1"/>
      <c r="K47" s="1"/>
      <c r="L47" s="1"/>
      <c r="M47" s="1"/>
    </row>
    <row r="48" spans="1:13" x14ac:dyDescent="0.25">
      <c r="A48" s="4" t="s">
        <v>2</v>
      </c>
      <c r="B48" s="6"/>
      <c r="C48" s="6">
        <f t="shared" ref="C48" si="49">C47/B47</f>
        <v>1.1613768611433783</v>
      </c>
      <c r="D48" s="6">
        <f t="shared" ref="D48:I48" si="50">D47/C47</f>
        <v>0.66693881448264047</v>
      </c>
      <c r="E48" s="6">
        <f t="shared" si="50"/>
        <v>1.8324173660701313</v>
      </c>
      <c r="F48" s="6">
        <f t="shared" si="50"/>
        <v>1.9548893856004503</v>
      </c>
      <c r="G48" s="6">
        <f t="shared" si="50"/>
        <v>0.19155364710286024</v>
      </c>
      <c r="H48" s="6">
        <f t="shared" si="50"/>
        <v>0.53007834909231688</v>
      </c>
      <c r="I48" s="6">
        <f t="shared" si="50"/>
        <v>0.60630704420123727</v>
      </c>
      <c r="J48" s="1"/>
      <c r="K48" s="1"/>
      <c r="L48" s="1"/>
      <c r="M48" s="1"/>
    </row>
    <row r="49" spans="1:13" x14ac:dyDescent="0.25">
      <c r="A49" s="21" t="s">
        <v>20</v>
      </c>
      <c r="B49" s="20">
        <v>1180093.0862</v>
      </c>
      <c r="C49" s="20">
        <v>1251667.86665</v>
      </c>
      <c r="D49" s="20">
        <v>1478412.73706</v>
      </c>
      <c r="E49" s="20">
        <v>1566405.2143999999</v>
      </c>
      <c r="F49" s="20">
        <v>1643357.4617899999</v>
      </c>
      <c r="G49" s="20">
        <v>1638832.9</v>
      </c>
      <c r="H49" s="20">
        <v>1629650.1</v>
      </c>
      <c r="I49" s="20">
        <v>1611514.4</v>
      </c>
      <c r="J49" s="1"/>
      <c r="K49" s="1"/>
      <c r="L49" s="1"/>
      <c r="M49" s="1"/>
    </row>
    <row r="50" spans="1:13" x14ac:dyDescent="0.25">
      <c r="A50" s="4" t="s">
        <v>2</v>
      </c>
      <c r="B50" s="6"/>
      <c r="C50" s="6">
        <f t="shared" ref="C50" si="51">C49/B49</f>
        <v>1.0606518089860832</v>
      </c>
      <c r="D50" s="6">
        <f t="shared" ref="D50:I52" si="52">D49/C49</f>
        <v>1.1811541835110511</v>
      </c>
      <c r="E50" s="6">
        <f t="shared" si="52"/>
        <v>1.059518208369189</v>
      </c>
      <c r="F50" s="6">
        <f t="shared" si="52"/>
        <v>1.0491266542543245</v>
      </c>
      <c r="G50" s="6">
        <f t="shared" si="52"/>
        <v>0.99724675738833368</v>
      </c>
      <c r="H50" s="6">
        <f t="shared" si="52"/>
        <v>0.99439674417080604</v>
      </c>
      <c r="I50" s="6">
        <f t="shared" si="52"/>
        <v>0.98887141479020546</v>
      </c>
      <c r="J50" s="1"/>
      <c r="K50" s="1"/>
      <c r="L50" s="1"/>
      <c r="M50" s="1"/>
    </row>
    <row r="51" spans="1:13" x14ac:dyDescent="0.25">
      <c r="A51" s="21" t="s">
        <v>21</v>
      </c>
      <c r="B51" s="20">
        <v>21913.98749</v>
      </c>
      <c r="C51" s="20">
        <v>49363.433980000002</v>
      </c>
      <c r="D51" s="20">
        <v>469126.27110999997</v>
      </c>
      <c r="E51" s="20">
        <v>158207.25649999999</v>
      </c>
      <c r="F51" s="20">
        <v>114303.13149</v>
      </c>
      <c r="G51" s="20">
        <v>0</v>
      </c>
      <c r="H51" s="20">
        <v>0</v>
      </c>
      <c r="I51" s="20">
        <v>0</v>
      </c>
      <c r="J51" s="1"/>
      <c r="K51" s="1"/>
      <c r="L51" s="1"/>
      <c r="M51" s="1"/>
    </row>
    <row r="52" spans="1:13" x14ac:dyDescent="0.25">
      <c r="A52" s="4" t="s">
        <v>2</v>
      </c>
      <c r="B52" s="6"/>
      <c r="C52" s="6">
        <f t="shared" ref="C52" si="53">C51/B51</f>
        <v>2.2525993501879107</v>
      </c>
      <c r="D52" s="6">
        <f t="shared" si="52"/>
        <v>9.5035177516229989</v>
      </c>
      <c r="E52" s="6">
        <f t="shared" si="52"/>
        <v>0.33723810889052469</v>
      </c>
      <c r="F52" s="6">
        <f t="shared" si="52"/>
        <v>0.72248981506104304</v>
      </c>
      <c r="G52" s="6">
        <f t="shared" si="52"/>
        <v>0</v>
      </c>
      <c r="H52" s="6"/>
      <c r="I52" s="6"/>
      <c r="J52" s="1"/>
      <c r="K52" s="1"/>
      <c r="L52" s="1"/>
      <c r="M52" s="1"/>
    </row>
    <row r="53" spans="1:13" ht="15.75" x14ac:dyDescent="0.25">
      <c r="A53" s="27" t="s">
        <v>18</v>
      </c>
      <c r="B53" s="28">
        <f t="shared" ref="B53:C53" si="54">B43+B47+B49+B51</f>
        <v>2440933.7716399999</v>
      </c>
      <c r="C53" s="28">
        <f t="shared" si="54"/>
        <v>2595916.84822</v>
      </c>
      <c r="D53" s="28">
        <f t="shared" ref="D53:G53" si="55">D43+D47+D49+D51</f>
        <v>3256087.8633500002</v>
      </c>
      <c r="E53" s="28">
        <f t="shared" ref="E53" si="56">E43+E47+E49+E51</f>
        <v>3162379.9851500001</v>
      </c>
      <c r="F53" s="28">
        <f t="shared" si="55"/>
        <v>3516258.6924299998</v>
      </c>
      <c r="G53" s="28">
        <f t="shared" si="55"/>
        <v>2641207.7588399998</v>
      </c>
      <c r="H53" s="28">
        <f t="shared" ref="H53:I53" si="57">H43+H47+H49+H51</f>
        <v>2385395.4127000002</v>
      </c>
      <c r="I53" s="28">
        <f t="shared" si="57"/>
        <v>2286841.6126999999</v>
      </c>
      <c r="J53" s="1"/>
      <c r="K53" s="34">
        <f>H53-G53</f>
        <v>-255812.34613999957</v>
      </c>
      <c r="L53" s="34">
        <f>I53-H53</f>
        <v>-98553.800000000279</v>
      </c>
      <c r="M53" s="1"/>
    </row>
    <row r="54" spans="1:13" x14ac:dyDescent="0.25">
      <c r="A54" s="9" t="s">
        <v>2</v>
      </c>
      <c r="B54" s="10"/>
      <c r="C54" s="10">
        <f t="shared" ref="C54" si="58">C53/B53</f>
        <v>1.0634933558544979</v>
      </c>
      <c r="D54" s="10">
        <f t="shared" ref="D54:I54" si="59">D53/C53</f>
        <v>1.2543113103112968</v>
      </c>
      <c r="E54" s="10">
        <f t="shared" si="59"/>
        <v>0.97122071573842927</v>
      </c>
      <c r="F54" s="10">
        <f t="shared" si="59"/>
        <v>1.1119026520980255</v>
      </c>
      <c r="G54" s="10">
        <f t="shared" si="59"/>
        <v>0.75114148015506965</v>
      </c>
      <c r="H54" s="10">
        <f t="shared" si="59"/>
        <v>0.90314569337311401</v>
      </c>
      <c r="I54" s="10">
        <f t="shared" si="59"/>
        <v>0.95868450174956599</v>
      </c>
    </row>
    <row r="55" spans="1:13" x14ac:dyDescent="0.25">
      <c r="A55" s="21" t="s">
        <v>36</v>
      </c>
      <c r="B55" s="20">
        <f>83.5+422.43599</f>
        <v>505.93599</v>
      </c>
      <c r="C55" s="20">
        <v>0</v>
      </c>
      <c r="D55" s="20">
        <v>4350</v>
      </c>
      <c r="E55" s="20">
        <v>0</v>
      </c>
      <c r="F55" s="20">
        <f>250+322583.89616</f>
        <v>322833.89616</v>
      </c>
      <c r="G55" s="20">
        <v>322580</v>
      </c>
      <c r="H55" s="20">
        <v>0</v>
      </c>
      <c r="I55" s="20">
        <v>0</v>
      </c>
    </row>
    <row r="56" spans="1:13" x14ac:dyDescent="0.25">
      <c r="A56" s="4" t="s">
        <v>2</v>
      </c>
      <c r="B56" s="6"/>
      <c r="C56" s="6"/>
      <c r="D56" s="6"/>
      <c r="E56" s="6"/>
      <c r="F56" s="6"/>
      <c r="G56" s="6"/>
      <c r="H56" s="6"/>
      <c r="I56" s="6"/>
    </row>
    <row r="57" spans="1:13" x14ac:dyDescent="0.25">
      <c r="A57" s="21" t="s">
        <v>29</v>
      </c>
      <c r="B57" s="20">
        <v>15662.743399999999</v>
      </c>
      <c r="C57" s="20">
        <v>3018.0448500000002</v>
      </c>
      <c r="D57" s="20">
        <v>283.62876999999997</v>
      </c>
      <c r="E57" s="20">
        <v>5657.1962999999996</v>
      </c>
      <c r="F57" s="20">
        <v>2275.7572799999998</v>
      </c>
      <c r="G57" s="20">
        <v>0</v>
      </c>
      <c r="H57" s="20">
        <v>0</v>
      </c>
      <c r="I57" s="20">
        <v>0</v>
      </c>
    </row>
    <row r="58" spans="1:13" x14ac:dyDescent="0.25">
      <c r="A58" s="4" t="s">
        <v>2</v>
      </c>
      <c r="B58" s="6"/>
      <c r="C58" s="6">
        <f>C57/B57</f>
        <v>0.19268941416738017</v>
      </c>
      <c r="D58" s="6">
        <f>D57/C57</f>
        <v>9.3977652452712876E-2</v>
      </c>
      <c r="E58" s="6">
        <f>E57/D57</f>
        <v>19.945777362430476</v>
      </c>
      <c r="F58" s="6"/>
      <c r="G58" s="6"/>
      <c r="H58" s="6"/>
      <c r="I58" s="6"/>
    </row>
    <row r="59" spans="1:13" x14ac:dyDescent="0.25">
      <c r="A59" s="21" t="s">
        <v>24</v>
      </c>
      <c r="B59" s="20">
        <v>-21354.733769999999</v>
      </c>
      <c r="C59" s="20">
        <v>-6895.5799299999999</v>
      </c>
      <c r="D59" s="20">
        <v>-1919.43534</v>
      </c>
      <c r="E59" s="20">
        <v>-8536.2795100000003</v>
      </c>
      <c r="F59" s="20">
        <v>-6354.4743200000003</v>
      </c>
      <c r="G59" s="20">
        <v>0</v>
      </c>
      <c r="H59" s="20">
        <v>0</v>
      </c>
      <c r="I59" s="20">
        <v>0</v>
      </c>
    </row>
    <row r="60" spans="1:13" x14ac:dyDescent="0.25">
      <c r="A60" s="4" t="s">
        <v>2</v>
      </c>
      <c r="B60" s="6"/>
      <c r="C60" s="6">
        <f>C59/B59</f>
        <v>0.32290638713966041</v>
      </c>
      <c r="D60" s="6">
        <f>D59/C59</f>
        <v>0.2783573476756146</v>
      </c>
      <c r="E60" s="6">
        <f>E59/D59</f>
        <v>4.4472868307197055</v>
      </c>
      <c r="F60" s="6"/>
      <c r="G60" s="6"/>
      <c r="H60" s="6"/>
      <c r="I60" s="6"/>
    </row>
    <row r="61" spans="1:13" ht="15.75" x14ac:dyDescent="0.25">
      <c r="A61" s="29" t="s">
        <v>17</v>
      </c>
      <c r="B61" s="28">
        <f t="shared" ref="B61:C61" si="60">B41+B53+B55+B57+B59</f>
        <v>3540594.5938800001</v>
      </c>
      <c r="C61" s="28">
        <f t="shared" si="60"/>
        <v>3837155.1031900002</v>
      </c>
      <c r="D61" s="28">
        <f t="shared" ref="D61:G61" si="61">D41+D53+D55+D57+D59</f>
        <v>4731869.7373600006</v>
      </c>
      <c r="E61" s="28">
        <f t="shared" ref="E61" si="62">E41+E53+E55+E57+E59</f>
        <v>4735540.3182899999</v>
      </c>
      <c r="F61" s="28">
        <f t="shared" si="61"/>
        <v>5579027.1807399997</v>
      </c>
      <c r="G61" s="28">
        <f t="shared" si="61"/>
        <v>4952622.3448399995</v>
      </c>
      <c r="H61" s="28">
        <f t="shared" ref="H61:I61" si="63">H41+H53+H55+H57+H59</f>
        <v>4515659.4357000003</v>
      </c>
      <c r="I61" s="28">
        <f t="shared" si="63"/>
        <v>4487470.7966999998</v>
      </c>
    </row>
    <row r="62" spans="1:13" ht="13.5" customHeight="1" x14ac:dyDescent="0.25">
      <c r="A62" s="9" t="s">
        <v>2</v>
      </c>
      <c r="B62" s="10"/>
      <c r="C62" s="10">
        <f t="shared" ref="C62" si="64">C61/B61</f>
        <v>1.0837600864619215</v>
      </c>
      <c r="D62" s="10">
        <f t="shared" ref="D62:I62" si="65">D61/C61</f>
        <v>1.233171349635094</v>
      </c>
      <c r="E62" s="10">
        <f t="shared" si="65"/>
        <v>1.0007757147034329</v>
      </c>
      <c r="F62" s="10">
        <f t="shared" si="65"/>
        <v>1.1781183995397979</v>
      </c>
      <c r="G62" s="10">
        <f t="shared" si="65"/>
        <v>0.88772149415896662</v>
      </c>
      <c r="H62" s="10">
        <f t="shared" si="65"/>
        <v>0.9117714053858238</v>
      </c>
      <c r="I62" s="10">
        <f t="shared" si="65"/>
        <v>0.99375758083589161</v>
      </c>
    </row>
    <row r="63" spans="1:13" ht="24" customHeight="1" x14ac:dyDescent="0.25">
      <c r="A63" s="35" t="s">
        <v>45</v>
      </c>
      <c r="B63" s="22">
        <f>B61-13269.847</f>
        <v>3527324.74688</v>
      </c>
      <c r="C63" s="22">
        <f>C61-0</f>
        <v>3837155.1031900002</v>
      </c>
      <c r="D63" s="22">
        <f>D61-216143.7-98259.6</f>
        <v>4417466.4373600008</v>
      </c>
      <c r="E63" s="22">
        <f>E61-83927.7</f>
        <v>4651612.6182899997</v>
      </c>
      <c r="F63" s="22">
        <f>F61-322583.89616</f>
        <v>5256443.2845799997</v>
      </c>
      <c r="G63" s="22">
        <f>G61-322580</f>
        <v>4630042.3448399995</v>
      </c>
      <c r="H63" s="22">
        <f>H61-0</f>
        <v>4515659.4357000003</v>
      </c>
      <c r="I63" s="22">
        <f>I61-0</f>
        <v>4487470.7966999998</v>
      </c>
    </row>
    <row r="64" spans="1:13" ht="12" customHeight="1" x14ac:dyDescent="0.25">
      <c r="A64" s="7" t="s">
        <v>2</v>
      </c>
      <c r="B64" s="5"/>
      <c r="C64" s="5">
        <f t="shared" ref="C64" si="66">C63/B63</f>
        <v>1.0878372076696516</v>
      </c>
      <c r="D64" s="5">
        <f t="shared" ref="D64:I64" si="67">D63/C63</f>
        <v>1.1512347868574719</v>
      </c>
      <c r="E64" s="5">
        <f t="shared" si="67"/>
        <v>1.0530046315575248</v>
      </c>
      <c r="F64" s="5">
        <f t="shared" si="67"/>
        <v>1.1300260180548622</v>
      </c>
      <c r="G64" s="5">
        <f t="shared" si="67"/>
        <v>0.88083178951486563</v>
      </c>
      <c r="H64" s="5">
        <f t="shared" si="67"/>
        <v>0.97529549394564941</v>
      </c>
      <c r="I64" s="5">
        <f t="shared" si="67"/>
        <v>0.99375758083589161</v>
      </c>
    </row>
    <row r="65" spans="1:9" ht="4.5" customHeight="1" x14ac:dyDescent="0.25">
      <c r="A65" s="14"/>
      <c r="B65" s="15"/>
      <c r="C65" s="15"/>
      <c r="D65" s="15"/>
      <c r="E65" s="15"/>
      <c r="F65" s="15"/>
    </row>
    <row r="66" spans="1:9" ht="12" customHeight="1" x14ac:dyDescent="0.25">
      <c r="A66" s="16" t="s">
        <v>37</v>
      </c>
      <c r="E66" s="16" t="s">
        <v>27</v>
      </c>
      <c r="F66" s="17"/>
    </row>
    <row r="67" spans="1:9" ht="5.25" customHeight="1" x14ac:dyDescent="0.25">
      <c r="A67" s="16"/>
      <c r="B67" s="17"/>
      <c r="C67" s="17"/>
      <c r="D67" s="17"/>
      <c r="E67" s="17"/>
      <c r="F67" s="17"/>
    </row>
    <row r="68" spans="1:9" ht="15.75" x14ac:dyDescent="0.25">
      <c r="A68" s="2" t="s">
        <v>46</v>
      </c>
    </row>
    <row r="69" spans="1:9" ht="15.75" x14ac:dyDescent="0.25">
      <c r="A69" s="2" t="s">
        <v>47</v>
      </c>
      <c r="B69" s="2"/>
      <c r="F69" s="3" t="s">
        <v>48</v>
      </c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2"/>
      <c r="I71" s="32"/>
    </row>
    <row r="72" spans="1:9" x14ac:dyDescent="0.25">
      <c r="H72" s="33"/>
      <c r="I72" s="33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2024-12-03T11:49:01Z</dcterms:modified>
</cp:coreProperties>
</file>